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</author>
  </authors>
  <commentList>
    <comment ref="M4" authorId="0">
      <text>
        <r>
          <rPr>
            <sz val="9"/>
            <rFont val="ＭＳ Ｐゴシック"/>
            <family val="3"/>
          </rPr>
          <t>獲得票÷投稿枚数</t>
        </r>
      </text>
    </comment>
    <comment ref="N4" authorId="0">
      <text>
        <r>
          <rPr>
            <sz val="9"/>
            <rFont val="ＭＳ Ｐゴシック"/>
            <family val="3"/>
          </rPr>
          <t>獲得票÷参加人数</t>
        </r>
      </text>
    </comment>
    <comment ref="O4" authorId="0">
      <text>
        <r>
          <rPr>
            <sz val="9"/>
            <rFont val="ＭＳ Ｐゴシック"/>
            <family val="3"/>
          </rPr>
          <t>総得点÷投稿枚数</t>
        </r>
      </text>
    </comment>
    <comment ref="P4" authorId="0">
      <text>
        <r>
          <rPr>
            <sz val="9"/>
            <rFont val="ＭＳ Ｐゴシック"/>
            <family val="3"/>
          </rPr>
          <t>総得点÷参加人数</t>
        </r>
      </text>
    </comment>
    <comment ref="Q4" authorId="0">
      <text>
        <r>
          <rPr>
            <sz val="9"/>
            <rFont val="ＭＳ Ｐゴシック"/>
            <family val="3"/>
          </rPr>
          <t>総得点÷獲得票</t>
        </r>
      </text>
    </comment>
    <comment ref="R4" authorId="0">
      <text>
        <r>
          <rPr>
            <sz val="9"/>
            <rFont val="ＭＳ Ｐゴシック"/>
            <family val="3"/>
          </rPr>
          <t>投稿枚数÷参加人数</t>
        </r>
      </text>
    </comment>
    <comment ref="S4" authorId="0">
      <text>
        <r>
          <rPr>
            <sz val="9"/>
            <rFont val="ＭＳ Ｐゴシック"/>
            <family val="3"/>
          </rPr>
          <t>チーム投稿枚数÷全体投稿枚数×100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チーム獲得票÷全体獲得票×100
</t>
        </r>
      </text>
    </comment>
    <comment ref="U4" authorId="0">
      <text>
        <r>
          <rPr>
            <sz val="9"/>
            <rFont val="ＭＳ Ｐゴシック"/>
            <family val="3"/>
          </rPr>
          <t>チーム参加人数÷全体参加人数×100</t>
        </r>
      </text>
    </comment>
    <comment ref="V4" authorId="0">
      <text>
        <r>
          <rPr>
            <sz val="9"/>
            <rFont val="ＭＳ Ｐゴシック"/>
            <family val="3"/>
          </rPr>
          <t>チーム総得点÷全体総得点×100</t>
        </r>
      </text>
    </comment>
  </commentList>
</comments>
</file>

<file path=xl/sharedStrings.xml><?xml version="1.0" encoding="utf-8"?>
<sst xmlns="http://schemas.openxmlformats.org/spreadsheetml/2006/main" count="83" uniqueCount="38">
  <si>
    <t>入力項目</t>
  </si>
  <si>
    <t>■戦績</t>
  </si>
  <si>
    <t>平均獲得票</t>
  </si>
  <si>
    <t>平均獲得点</t>
  </si>
  <si>
    <t>平均投稿数</t>
  </si>
  <si>
    <t>全体占有率（%)</t>
  </si>
  <si>
    <t>チーム名</t>
  </si>
  <si>
    <t>投稿枚数</t>
  </si>
  <si>
    <t>獲得票</t>
  </si>
  <si>
    <t>参加人数</t>
  </si>
  <si>
    <t>総得点</t>
  </si>
  <si>
    <t>技巧</t>
  </si>
  <si>
    <t>色彩</t>
  </si>
  <si>
    <t>発想</t>
  </si>
  <si>
    <t>構図</t>
  </si>
  <si>
    <t>好感</t>
  </si>
  <si>
    <t>１作品あたり</t>
  </si>
  <si>
    <t>１人あたり</t>
  </si>
  <si>
    <t>1票あたり</t>
  </si>
  <si>
    <r>
      <t>計</t>
    </r>
    <r>
      <rPr>
        <sz val="9"/>
        <rFont val="ＭＳ Ｐゴシック"/>
        <family val="3"/>
      </rPr>
      <t xml:space="preserve"> / 全体平均</t>
    </r>
  </si>
  <si>
    <t>■戦績ランキング</t>
  </si>
  <si>
    <t>■戦績ランキング（回数）　※全体占有率を除外する</t>
  </si>
  <si>
    <t>１位</t>
  </si>
  <si>
    <t>２位</t>
  </si>
  <si>
    <t>３位</t>
  </si>
  <si>
    <t>４位</t>
  </si>
  <si>
    <t>５位</t>
  </si>
  <si>
    <t>６位</t>
  </si>
  <si>
    <t>７位</t>
  </si>
  <si>
    <t>得票</t>
  </si>
  <si>
    <t>平均</t>
  </si>
  <si>
    <t>主題</t>
  </si>
  <si>
    <t>the birds</t>
  </si>
  <si>
    <t>倶楽部ひげ</t>
  </si>
  <si>
    <t>爬虫類と両生類</t>
  </si>
  <si>
    <t>懐古趣味同盟</t>
  </si>
  <si>
    <t>旅は道連れ世は情け</t>
  </si>
  <si>
    <t>図書部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</si>
</sst>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48"/>
      <name val="ＭＳ Ｐゴシック"/>
      <family val="3"/>
    </font>
    <font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176" fontId="2" fillId="2" borderId="0" xfId="0" applyNumberFormat="1" applyFont="1" applyFill="1" applyAlignment="1">
      <alignment/>
    </xf>
    <xf numFmtId="176" fontId="2" fillId="3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2" borderId="1" xfId="0" applyNumberFormat="1" applyFont="1" applyFill="1" applyBorder="1" applyAlignment="1">
      <alignment/>
    </xf>
    <xf numFmtId="176" fontId="2" fillId="2" borderId="8" xfId="0" applyNumberFormat="1" applyFont="1" applyFill="1" applyBorder="1" applyAlignment="1">
      <alignment/>
    </xf>
    <xf numFmtId="176" fontId="2" fillId="2" borderId="9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3" borderId="3" xfId="0" applyNumberFormat="1" applyFont="1" applyFill="1" applyBorder="1" applyAlignment="1">
      <alignment/>
    </xf>
    <xf numFmtId="177" fontId="2" fillId="3" borderId="3" xfId="0" applyNumberFormat="1" applyFont="1" applyFill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2" borderId="11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3" borderId="2" xfId="0" applyNumberFormat="1" applyFont="1" applyFill="1" applyBorder="1" applyAlignment="1">
      <alignment/>
    </xf>
    <xf numFmtId="176" fontId="2" fillId="0" borderId="2" xfId="0" applyNumberFormat="1" applyFont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Alignment="1">
      <alignment horizontal="right" vertical="center"/>
    </xf>
    <xf numFmtId="0" fontId="2" fillId="2" borderId="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16" xfId="0" applyNumberFormat="1" applyFont="1" applyFill="1" applyBorder="1" applyAlignment="1">
      <alignment/>
    </xf>
    <xf numFmtId="176" fontId="2" fillId="2" borderId="17" xfId="0" applyNumberFormat="1" applyFont="1" applyFill="1" applyBorder="1" applyAlignment="1">
      <alignment/>
    </xf>
    <xf numFmtId="176" fontId="2" fillId="2" borderId="18" xfId="0" applyNumberFormat="1" applyFont="1" applyFill="1" applyBorder="1" applyAlignment="1">
      <alignment/>
    </xf>
    <xf numFmtId="176" fontId="2" fillId="2" borderId="19" xfId="0" applyNumberFormat="1" applyFont="1" applyFill="1" applyBorder="1" applyAlignment="1">
      <alignment/>
    </xf>
    <xf numFmtId="176" fontId="2" fillId="2" borderId="20" xfId="0" applyNumberFormat="1" applyFont="1" applyFill="1" applyBorder="1" applyAlignment="1">
      <alignment/>
    </xf>
    <xf numFmtId="176" fontId="3" fillId="2" borderId="1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4" borderId="16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176" fontId="2" fillId="2" borderId="23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4" fillId="2" borderId="0" xfId="0" applyFont="1" applyFill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auto="1"/>
      </font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ill>
        <patternFill>
          <fgColor rgb="FFFFCC99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24</xdr:row>
      <xdr:rowOff>219075</xdr:rowOff>
    </xdr:from>
    <xdr:to>
      <xdr:col>6</xdr:col>
      <xdr:colOff>0</xdr:colOff>
      <xdr:row>43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990975" y="2705100"/>
          <a:ext cx="790575" cy="15240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 topLeftCell="A1">
      <pane xSplit="2" topLeftCell="C1" activePane="topRight" state="frozen"/>
      <selection pane="topLeft" activeCell="A1" sqref="A1"/>
      <selection pane="topRight" activeCell="M7" sqref="M7"/>
    </sheetView>
  </sheetViews>
  <sheetFormatPr defaultColWidth="9.00390625" defaultRowHeight="13.5"/>
  <cols>
    <col min="1" max="1" width="2.625" style="1" customWidth="1"/>
    <col min="2" max="2" width="24.375" style="1" customWidth="1"/>
    <col min="3" max="5" width="8.50390625" style="1" customWidth="1"/>
    <col min="6" max="6" width="10.25390625" style="1" customWidth="1"/>
    <col min="7" max="12" width="8.25390625" style="1" customWidth="1"/>
    <col min="13" max="17" width="9.25390625" style="1" customWidth="1"/>
    <col min="18" max="18" width="10.625" style="1" customWidth="1"/>
    <col min="19" max="22" width="6.625" style="1" customWidth="1"/>
    <col min="23" max="26" width="6.125" style="1" customWidth="1"/>
    <col min="27" max="27" width="7.875" style="1" customWidth="1"/>
    <col min="28" max="16384" width="7.75390625" style="1" customWidth="1"/>
  </cols>
  <sheetData>
    <row r="1" spans="2:5" ht="11.25">
      <c r="B1" s="2" t="s">
        <v>0</v>
      </c>
      <c r="C1" s="65" t="s">
        <v>29</v>
      </c>
      <c r="D1" s="65" t="s">
        <v>30</v>
      </c>
      <c r="E1" s="58"/>
    </row>
    <row r="2" spans="3:28" ht="13.5">
      <c r="C2" s="66">
        <v>8143</v>
      </c>
      <c r="D2" s="65">
        <f>C2/C22</f>
        <v>41.545918367346935</v>
      </c>
      <c r="E2" s="58"/>
      <c r="AB2" s="54"/>
    </row>
    <row r="3" spans="2:28" ht="18" customHeight="1" thickBot="1">
      <c r="B3" s="1" t="s">
        <v>1</v>
      </c>
      <c r="C3" s="58"/>
      <c r="D3" s="58"/>
      <c r="E3" s="58"/>
      <c r="M3" s="59" t="s">
        <v>2</v>
      </c>
      <c r="N3" s="60"/>
      <c r="O3" s="59" t="s">
        <v>3</v>
      </c>
      <c r="P3" s="61"/>
      <c r="Q3" s="60"/>
      <c r="R3" s="3" t="s">
        <v>4</v>
      </c>
      <c r="S3" s="62" t="s">
        <v>5</v>
      </c>
      <c r="T3" s="62"/>
      <c r="U3" s="62"/>
      <c r="V3" s="62"/>
      <c r="W3" s="63"/>
      <c r="X3" s="63"/>
      <c r="Y3" s="63"/>
      <c r="Z3" s="63"/>
      <c r="AA3" s="64"/>
      <c r="AB3" s="55"/>
    </row>
    <row r="4" spans="2:28" ht="18" customHeight="1"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50" t="s">
        <v>31</v>
      </c>
      <c r="M4" s="4" t="s">
        <v>16</v>
      </c>
      <c r="N4" s="4" t="s">
        <v>17</v>
      </c>
      <c r="O4" s="4" t="s">
        <v>16</v>
      </c>
      <c r="P4" s="4" t="s">
        <v>17</v>
      </c>
      <c r="Q4" s="4" t="s">
        <v>18</v>
      </c>
      <c r="R4" s="4" t="s">
        <v>17</v>
      </c>
      <c r="S4" s="7" t="s">
        <v>7</v>
      </c>
      <c r="T4" s="7" t="s">
        <v>8</v>
      </c>
      <c r="U4" s="7" t="s">
        <v>9</v>
      </c>
      <c r="V4" s="8" t="s">
        <v>10</v>
      </c>
      <c r="W4" s="9" t="s">
        <v>11</v>
      </c>
      <c r="X4" s="10" t="s">
        <v>12</v>
      </c>
      <c r="Y4" s="10" t="s">
        <v>13</v>
      </c>
      <c r="Z4" s="10" t="s">
        <v>14</v>
      </c>
      <c r="AA4" s="10" t="s">
        <v>15</v>
      </c>
      <c r="AB4" s="52" t="s">
        <v>31</v>
      </c>
    </row>
    <row r="5" spans="2:28" s="12" customFormat="1" ht="11.25">
      <c r="B5" s="13" t="s">
        <v>32</v>
      </c>
      <c r="C5" s="14">
        <v>40</v>
      </c>
      <c r="D5" s="14">
        <v>1811</v>
      </c>
      <c r="E5" s="14">
        <v>13</v>
      </c>
      <c r="F5" s="47">
        <f aca="true" t="shared" si="0" ref="F5:F10">SUM(G5:L5,D5)</f>
        <v>202871</v>
      </c>
      <c r="G5" s="15">
        <v>36628</v>
      </c>
      <c r="H5" s="15">
        <v>31864</v>
      </c>
      <c r="I5" s="15">
        <v>12286</v>
      </c>
      <c r="J5" s="15">
        <v>19324</v>
      </c>
      <c r="K5" s="15">
        <v>59644</v>
      </c>
      <c r="L5" s="15">
        <v>41314</v>
      </c>
      <c r="M5" s="16">
        <f aca="true" t="shared" si="1" ref="M5:M10">D5/C5</f>
        <v>45.275</v>
      </c>
      <c r="N5" s="16">
        <f aca="true" t="shared" si="2" ref="N5:N10">D5/E5</f>
        <v>139.30769230769232</v>
      </c>
      <c r="O5" s="16">
        <f>IF(B5="","",F5/C5)</f>
        <v>5071.775</v>
      </c>
      <c r="P5" s="16">
        <f>IF(B5="","",F5/E5)</f>
        <v>15605.461538461539</v>
      </c>
      <c r="Q5" s="16">
        <f>IF(B5="","",F5/D5)</f>
        <v>112.02153506350083</v>
      </c>
      <c r="R5" s="16">
        <f aca="true" t="shared" si="3" ref="R5:R10">C5/E5</f>
        <v>3.076923076923077</v>
      </c>
      <c r="S5" s="17">
        <f aca="true" t="shared" si="4" ref="S5:U21">IF(C5="","",C5/C$22*100)</f>
        <v>20.408163265306122</v>
      </c>
      <c r="T5" s="17">
        <f t="shared" si="4"/>
        <v>22.794210195091253</v>
      </c>
      <c r="U5" s="17">
        <f t="shared" si="4"/>
        <v>18.571428571428573</v>
      </c>
      <c r="V5" s="18">
        <f>IF(F5="","",F5/SUM($F$5:$F$21)*100)</f>
        <v>24.853936218304863</v>
      </c>
      <c r="W5" s="19">
        <f>IF($B5="","",G5/SUM($F$5:$F$21)*100)</f>
        <v>4.487334196627761</v>
      </c>
      <c r="X5" s="20">
        <f aca="true" t="shared" si="5" ref="X5:Z20">IF($B5="","",H5/SUM($F$5:$F$21)*100)</f>
        <v>3.9036916250231237</v>
      </c>
      <c r="Y5" s="20">
        <f t="shared" si="5"/>
        <v>1.505170578239835</v>
      </c>
      <c r="Z5" s="20">
        <f t="shared" si="5"/>
        <v>2.3674032438471895</v>
      </c>
      <c r="AA5" s="20">
        <f aca="true" t="shared" si="6" ref="AA5:AB10">IF($B5="","",K5/SUM($F$5:$F$21)*100)</f>
        <v>7.307048182365026</v>
      </c>
      <c r="AB5" s="26">
        <f t="shared" si="6"/>
        <v>5.061420907488242</v>
      </c>
    </row>
    <row r="6" spans="2:28" s="12" customFormat="1" ht="11.25">
      <c r="B6" s="21" t="s">
        <v>33</v>
      </c>
      <c r="C6" s="22">
        <v>19</v>
      </c>
      <c r="D6" s="22">
        <v>675</v>
      </c>
      <c r="E6" s="22">
        <v>6</v>
      </c>
      <c r="F6" s="47">
        <f t="shared" si="0"/>
        <v>68589</v>
      </c>
      <c r="G6" s="15">
        <v>15188</v>
      </c>
      <c r="H6" s="15">
        <v>4280</v>
      </c>
      <c r="I6" s="15">
        <v>12266</v>
      </c>
      <c r="J6" s="15">
        <v>3122</v>
      </c>
      <c r="K6" s="15">
        <v>20798</v>
      </c>
      <c r="L6" s="51">
        <v>12260</v>
      </c>
      <c r="M6" s="23">
        <f t="shared" si="1"/>
        <v>35.526315789473685</v>
      </c>
      <c r="N6" s="23">
        <f t="shared" si="2"/>
        <v>112.5</v>
      </c>
      <c r="O6" s="16">
        <f aca="true" t="shared" si="7" ref="O6:O21">IF(B6="","",F6/C6)</f>
        <v>3609.9473684210525</v>
      </c>
      <c r="P6" s="16">
        <f aca="true" t="shared" si="8" ref="P6:P20">IF(B6="","",F6/E6)</f>
        <v>11431.5</v>
      </c>
      <c r="Q6" s="16">
        <f aca="true" t="shared" si="9" ref="Q6:Q21">IF(B6="","",F6/D6)</f>
        <v>101.61333333333333</v>
      </c>
      <c r="R6" s="24">
        <f t="shared" si="3"/>
        <v>3.1666666666666665</v>
      </c>
      <c r="S6" s="17">
        <f t="shared" si="4"/>
        <v>9.693877551020408</v>
      </c>
      <c r="T6" s="17">
        <f t="shared" si="4"/>
        <v>8.495909376966646</v>
      </c>
      <c r="U6" s="17">
        <f t="shared" si="4"/>
        <v>8.571428571428571</v>
      </c>
      <c r="V6" s="18">
        <f aca="true" t="shared" si="10" ref="V6:V21">IF(F6="","",F6/SUM($F$5:$F$21)*100)</f>
        <v>8.40290939206349</v>
      </c>
      <c r="W6" s="25">
        <f aca="true" t="shared" si="11" ref="W6:W21">IF($B6="","",G6/SUM($F$5:$F$21)*100)</f>
        <v>1.8606976023365303</v>
      </c>
      <c r="X6" s="17">
        <f t="shared" si="5"/>
        <v>0.5243472305767942</v>
      </c>
      <c r="Y6" s="17">
        <f t="shared" si="5"/>
        <v>1.5027203575362051</v>
      </c>
      <c r="Z6" s="17">
        <f t="shared" si="5"/>
        <v>0.3824794518366242</v>
      </c>
      <c r="AA6" s="17">
        <f t="shared" si="6"/>
        <v>2.547984509704712</v>
      </c>
      <c r="AB6" s="26">
        <f t="shared" si="6"/>
        <v>1.5019852913251162</v>
      </c>
    </row>
    <row r="7" spans="2:28" s="12" customFormat="1" ht="11.25">
      <c r="B7" s="13" t="s">
        <v>34</v>
      </c>
      <c r="C7" s="14">
        <v>24</v>
      </c>
      <c r="D7" s="14">
        <v>1044</v>
      </c>
      <c r="E7" s="14">
        <v>10</v>
      </c>
      <c r="F7" s="47">
        <f t="shared" si="0"/>
        <v>115230</v>
      </c>
      <c r="G7" s="15">
        <v>19514</v>
      </c>
      <c r="H7" s="15">
        <v>30062</v>
      </c>
      <c r="I7" s="15">
        <v>12704</v>
      </c>
      <c r="J7" s="15">
        <v>10040</v>
      </c>
      <c r="K7" s="15">
        <v>23354</v>
      </c>
      <c r="L7" s="15">
        <v>18512</v>
      </c>
      <c r="M7" s="16">
        <f t="shared" si="1"/>
        <v>43.5</v>
      </c>
      <c r="N7" s="16">
        <f t="shared" si="2"/>
        <v>104.4</v>
      </c>
      <c r="O7" s="16">
        <f t="shared" si="7"/>
        <v>4801.25</v>
      </c>
      <c r="P7" s="16">
        <f t="shared" si="8"/>
        <v>11523</v>
      </c>
      <c r="Q7" s="16">
        <f t="shared" si="9"/>
        <v>110.3735632183908</v>
      </c>
      <c r="R7" s="27">
        <f t="shared" si="3"/>
        <v>2.4</v>
      </c>
      <c r="S7" s="17">
        <f t="shared" si="4"/>
        <v>12.244897959183673</v>
      </c>
      <c r="T7" s="17">
        <f t="shared" si="4"/>
        <v>13.140339836375079</v>
      </c>
      <c r="U7" s="17">
        <f t="shared" si="4"/>
        <v>14.285714285714285</v>
      </c>
      <c r="V7" s="18">
        <f t="shared" si="10"/>
        <v>14.11694658396355</v>
      </c>
      <c r="W7" s="25">
        <f t="shared" si="11"/>
        <v>2.390680340531673</v>
      </c>
      <c r="X7" s="17">
        <f t="shared" si="5"/>
        <v>3.6829267396260716</v>
      </c>
      <c r="Y7" s="17">
        <f t="shared" si="5"/>
        <v>1.5563801909456993</v>
      </c>
      <c r="Z7" s="17">
        <f t="shared" si="5"/>
        <v>1.2300107932221995</v>
      </c>
      <c r="AA7" s="17">
        <f t="shared" si="6"/>
        <v>2.86112271562861</v>
      </c>
      <c r="AB7" s="26">
        <f t="shared" si="6"/>
        <v>2.2679242832798168</v>
      </c>
    </row>
    <row r="8" spans="2:28" s="12" customFormat="1" ht="11.25">
      <c r="B8" s="13" t="s">
        <v>35</v>
      </c>
      <c r="C8" s="14">
        <v>36</v>
      </c>
      <c r="D8" s="14">
        <v>1468</v>
      </c>
      <c r="E8" s="14">
        <v>13</v>
      </c>
      <c r="F8" s="47">
        <f t="shared" si="0"/>
        <v>156862</v>
      </c>
      <c r="G8" s="15">
        <v>22553</v>
      </c>
      <c r="H8" s="15">
        <v>31199</v>
      </c>
      <c r="I8" s="15">
        <v>10793</v>
      </c>
      <c r="J8" s="15">
        <v>15557</v>
      </c>
      <c r="K8" s="15">
        <v>33239</v>
      </c>
      <c r="L8" s="15">
        <v>42053</v>
      </c>
      <c r="M8" s="16">
        <f t="shared" si="1"/>
        <v>40.77777777777778</v>
      </c>
      <c r="N8" s="16">
        <f t="shared" si="2"/>
        <v>112.92307692307692</v>
      </c>
      <c r="O8" s="16">
        <f t="shared" si="7"/>
        <v>4357.277777777777</v>
      </c>
      <c r="P8" s="16">
        <f t="shared" si="8"/>
        <v>12066.307692307691</v>
      </c>
      <c r="Q8" s="16">
        <f t="shared" si="9"/>
        <v>106.85422343324251</v>
      </c>
      <c r="R8" s="16">
        <f t="shared" si="3"/>
        <v>2.769230769230769</v>
      </c>
      <c r="S8" s="17">
        <f t="shared" si="4"/>
        <v>18.367346938775512</v>
      </c>
      <c r="T8" s="17">
        <f t="shared" si="4"/>
        <v>18.477029578351164</v>
      </c>
      <c r="U8" s="17">
        <f t="shared" si="4"/>
        <v>18.571428571428573</v>
      </c>
      <c r="V8" s="18">
        <f t="shared" si="10"/>
        <v>19.217326000639506</v>
      </c>
      <c r="W8" s="25">
        <f t="shared" si="11"/>
        <v>2.7629913764482334</v>
      </c>
      <c r="X8" s="17">
        <f t="shared" si="5"/>
        <v>3.8222217866274306</v>
      </c>
      <c r="Y8" s="17">
        <f t="shared" si="5"/>
        <v>1.3222616027138645</v>
      </c>
      <c r="Z8" s="17">
        <f t="shared" si="5"/>
        <v>1.9059041743185017</v>
      </c>
      <c r="AA8" s="17">
        <f t="shared" si="6"/>
        <v>4.072144298397678</v>
      </c>
      <c r="AB8" s="26">
        <f t="shared" si="6"/>
        <v>5.151956562487366</v>
      </c>
    </row>
    <row r="9" spans="2:28" s="12" customFormat="1" ht="11.25">
      <c r="B9" s="13" t="s">
        <v>36</v>
      </c>
      <c r="C9" s="14">
        <v>28</v>
      </c>
      <c r="D9" s="14">
        <v>962</v>
      </c>
      <c r="E9" s="14">
        <v>9</v>
      </c>
      <c r="F9" s="47">
        <f t="shared" si="0"/>
        <v>93314</v>
      </c>
      <c r="G9" s="15">
        <v>8882</v>
      </c>
      <c r="H9" s="15">
        <v>11732</v>
      </c>
      <c r="I9" s="15">
        <v>18410</v>
      </c>
      <c r="J9" s="15">
        <v>10568</v>
      </c>
      <c r="K9" s="15">
        <v>18836</v>
      </c>
      <c r="L9" s="15">
        <v>23924</v>
      </c>
      <c r="M9" s="16">
        <f t="shared" si="1"/>
        <v>34.357142857142854</v>
      </c>
      <c r="N9" s="16">
        <f t="shared" si="2"/>
        <v>106.88888888888889</v>
      </c>
      <c r="O9" s="16">
        <f t="shared" si="7"/>
        <v>3332.6428571428573</v>
      </c>
      <c r="P9" s="16">
        <f t="shared" si="8"/>
        <v>10368.222222222223</v>
      </c>
      <c r="Q9" s="16">
        <f t="shared" si="9"/>
        <v>97</v>
      </c>
      <c r="R9" s="16">
        <f t="shared" si="3"/>
        <v>3.111111111111111</v>
      </c>
      <c r="S9" s="17">
        <f t="shared" si="4"/>
        <v>14.285714285714285</v>
      </c>
      <c r="T9" s="17">
        <f t="shared" si="4"/>
        <v>12.10824417872876</v>
      </c>
      <c r="U9" s="17">
        <f t="shared" si="4"/>
        <v>12.857142857142856</v>
      </c>
      <c r="V9" s="18">
        <f t="shared" si="10"/>
        <v>11.431994736925928</v>
      </c>
      <c r="W9" s="25">
        <f t="shared" si="11"/>
        <v>1.0881430144820294</v>
      </c>
      <c r="X9" s="17">
        <f t="shared" si="5"/>
        <v>1.4372994647492874</v>
      </c>
      <c r="Y9" s="17">
        <f t="shared" si="5"/>
        <v>2.2554281576913042</v>
      </c>
      <c r="Z9" s="17">
        <f t="shared" si="5"/>
        <v>1.2946966197980283</v>
      </c>
      <c r="AA9" s="17">
        <f t="shared" si="6"/>
        <v>2.3076178586786207</v>
      </c>
      <c r="AB9" s="26">
        <f t="shared" si="6"/>
        <v>2.9309540056820618</v>
      </c>
    </row>
    <row r="10" spans="2:28" s="12" customFormat="1" ht="11.25">
      <c r="B10" s="13" t="s">
        <v>37</v>
      </c>
      <c r="C10" s="14">
        <v>49</v>
      </c>
      <c r="D10" s="14">
        <v>1985</v>
      </c>
      <c r="E10" s="14">
        <v>19</v>
      </c>
      <c r="F10" s="47">
        <f t="shared" si="0"/>
        <v>179387</v>
      </c>
      <c r="G10" s="15">
        <v>25750</v>
      </c>
      <c r="H10" s="15">
        <v>47614</v>
      </c>
      <c r="I10" s="15">
        <v>27820</v>
      </c>
      <c r="J10" s="15">
        <v>26392</v>
      </c>
      <c r="K10" s="15">
        <v>27988</v>
      </c>
      <c r="L10" s="15">
        <v>21838</v>
      </c>
      <c r="M10" s="16">
        <f t="shared" si="1"/>
        <v>40.51020408163265</v>
      </c>
      <c r="N10" s="16">
        <f t="shared" si="2"/>
        <v>104.47368421052632</v>
      </c>
      <c r="O10" s="16">
        <f t="shared" si="7"/>
        <v>3660.9591836734694</v>
      </c>
      <c r="P10" s="16">
        <f t="shared" si="8"/>
        <v>9441.421052631578</v>
      </c>
      <c r="Q10" s="16">
        <f t="shared" si="9"/>
        <v>90.3712846347607</v>
      </c>
      <c r="R10" s="16">
        <f t="shared" si="3"/>
        <v>2.5789473684210527</v>
      </c>
      <c r="S10" s="17">
        <f t="shared" si="4"/>
        <v>25</v>
      </c>
      <c r="T10" s="17">
        <f t="shared" si="4"/>
        <v>24.984266834487098</v>
      </c>
      <c r="U10" s="17">
        <f t="shared" si="4"/>
        <v>27.142857142857142</v>
      </c>
      <c r="V10" s="18">
        <f t="shared" si="10"/>
        <v>21.97688706810266</v>
      </c>
      <c r="W10" s="25">
        <f t="shared" si="11"/>
        <v>3.15465915592347</v>
      </c>
      <c r="X10" s="17">
        <f t="shared" si="5"/>
        <v>5.833240429131654</v>
      </c>
      <c r="Y10" s="17">
        <f t="shared" si="5"/>
        <v>3.408256998749162</v>
      </c>
      <c r="Z10" s="17">
        <f t="shared" si="5"/>
        <v>3.233311240509989</v>
      </c>
      <c r="AA10" s="17">
        <f t="shared" si="6"/>
        <v>3.4288388526596534</v>
      </c>
      <c r="AB10" s="26">
        <f t="shared" si="6"/>
        <v>2.6753959862934655</v>
      </c>
    </row>
    <row r="11" spans="2:28" s="12" customFormat="1" ht="11.25">
      <c r="B11" s="13"/>
      <c r="C11" s="14"/>
      <c r="D11" s="14"/>
      <c r="E11" s="14"/>
      <c r="F11" s="47"/>
      <c r="G11" s="15"/>
      <c r="H11" s="15"/>
      <c r="I11" s="15"/>
      <c r="J11" s="15"/>
      <c r="K11" s="15"/>
      <c r="L11" s="15"/>
      <c r="M11" s="16"/>
      <c r="N11" s="16"/>
      <c r="O11" s="16"/>
      <c r="P11" s="16"/>
      <c r="Q11" s="16"/>
      <c r="R11" s="16"/>
      <c r="S11" s="17"/>
      <c r="T11" s="17"/>
      <c r="U11" s="17"/>
      <c r="V11" s="18"/>
      <c r="W11" s="25"/>
      <c r="X11" s="17"/>
      <c r="Y11" s="17"/>
      <c r="Z11" s="17"/>
      <c r="AA11" s="17"/>
      <c r="AB11" s="26"/>
    </row>
    <row r="12" spans="2:28" s="12" customFormat="1" ht="11.25">
      <c r="B12" s="13"/>
      <c r="C12" s="14"/>
      <c r="D12" s="14"/>
      <c r="E12" s="14"/>
      <c r="F12" s="47"/>
      <c r="G12" s="15"/>
      <c r="H12" s="15"/>
      <c r="I12" s="15"/>
      <c r="J12" s="15"/>
      <c r="K12" s="15"/>
      <c r="L12" s="15"/>
      <c r="M12" s="16"/>
      <c r="N12" s="16"/>
      <c r="O12" s="16"/>
      <c r="P12" s="16"/>
      <c r="Q12" s="16"/>
      <c r="R12" s="16"/>
      <c r="S12" s="17"/>
      <c r="T12" s="17"/>
      <c r="U12" s="17"/>
      <c r="V12" s="18"/>
      <c r="W12" s="25"/>
      <c r="X12" s="17"/>
      <c r="Y12" s="17"/>
      <c r="Z12" s="17"/>
      <c r="AA12" s="17"/>
      <c r="AB12" s="26"/>
    </row>
    <row r="13" spans="2:28" s="12" customFormat="1" ht="11.25">
      <c r="B13" s="13"/>
      <c r="C13" s="14"/>
      <c r="D13" s="14"/>
      <c r="E13" s="14"/>
      <c r="F13" s="47"/>
      <c r="G13" s="15"/>
      <c r="H13" s="15"/>
      <c r="I13" s="15"/>
      <c r="J13" s="15"/>
      <c r="K13" s="15"/>
      <c r="L13" s="15"/>
      <c r="M13" s="16"/>
      <c r="N13" s="16"/>
      <c r="O13" s="16"/>
      <c r="P13" s="16"/>
      <c r="Q13" s="16"/>
      <c r="R13" s="16"/>
      <c r="S13" s="17"/>
      <c r="T13" s="17"/>
      <c r="U13" s="17"/>
      <c r="V13" s="18"/>
      <c r="W13" s="25">
        <f>IF($B13="","",G13/SUM($F$5:$F$21)*100)</f>
      </c>
      <c r="X13" s="17">
        <f>IF($B13="","",H13/SUM($F$5:$F$21)*100)</f>
      </c>
      <c r="Y13" s="17">
        <f>IF($B13="","",I13/SUM($F$5:$F$21)*100)</f>
      </c>
      <c r="Z13" s="17">
        <f>IF($B13="","",J13/SUM($F$5:$F$21)*100)</f>
      </c>
      <c r="AA13" s="17">
        <f>IF($B13="","",K13/SUM($F$5:$F$21)*100)</f>
      </c>
      <c r="AB13" s="26"/>
    </row>
    <row r="14" spans="2:28" s="12" customFormat="1" ht="11.25" hidden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7"/>
      <c r="N14" s="17"/>
      <c r="O14" s="16">
        <f t="shared" si="7"/>
      </c>
      <c r="P14" s="16">
        <f t="shared" si="8"/>
      </c>
      <c r="Q14" s="16">
        <f t="shared" si="9"/>
      </c>
      <c r="R14" s="17"/>
      <c r="S14" s="17">
        <f t="shared" si="4"/>
      </c>
      <c r="T14" s="17">
        <f t="shared" si="4"/>
      </c>
      <c r="U14" s="17">
        <f t="shared" si="4"/>
      </c>
      <c r="V14" s="18">
        <f t="shared" si="10"/>
      </c>
      <c r="W14" s="25">
        <f t="shared" si="11"/>
      </c>
      <c r="X14" s="17">
        <f t="shared" si="5"/>
      </c>
      <c r="Y14" s="17">
        <f t="shared" si="5"/>
      </c>
      <c r="Z14" s="17">
        <f t="shared" si="5"/>
      </c>
      <c r="AA14" s="26">
        <f aca="true" t="shared" si="12" ref="AA14:AA21">IF($B14="","",K14/SUM($F$5:$F$21)*100)</f>
      </c>
      <c r="AB14" s="53"/>
    </row>
    <row r="15" spans="2:28" s="12" customFormat="1" ht="11.25" hidden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7"/>
      <c r="N15" s="17"/>
      <c r="O15" s="16">
        <f t="shared" si="7"/>
      </c>
      <c r="P15" s="16">
        <f t="shared" si="8"/>
      </c>
      <c r="Q15" s="16">
        <f t="shared" si="9"/>
      </c>
      <c r="R15" s="17"/>
      <c r="S15" s="17">
        <f t="shared" si="4"/>
      </c>
      <c r="T15" s="17">
        <f t="shared" si="4"/>
      </c>
      <c r="U15" s="17">
        <f t="shared" si="4"/>
      </c>
      <c r="V15" s="18">
        <f t="shared" si="10"/>
      </c>
      <c r="W15" s="25">
        <f t="shared" si="11"/>
      </c>
      <c r="X15" s="17">
        <f t="shared" si="5"/>
      </c>
      <c r="Y15" s="17">
        <f t="shared" si="5"/>
      </c>
      <c r="Z15" s="17">
        <f t="shared" si="5"/>
      </c>
      <c r="AA15" s="26">
        <f t="shared" si="12"/>
      </c>
      <c r="AB15" s="53"/>
    </row>
    <row r="16" spans="2:28" s="12" customFormat="1" ht="11.25" hidden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7"/>
      <c r="N16" s="17"/>
      <c r="O16" s="16">
        <f t="shared" si="7"/>
      </c>
      <c r="P16" s="16">
        <f t="shared" si="8"/>
      </c>
      <c r="Q16" s="16">
        <f t="shared" si="9"/>
      </c>
      <c r="R16" s="17"/>
      <c r="S16" s="17">
        <f t="shared" si="4"/>
      </c>
      <c r="T16" s="17">
        <f t="shared" si="4"/>
      </c>
      <c r="U16" s="17">
        <f t="shared" si="4"/>
      </c>
      <c r="V16" s="18">
        <f t="shared" si="10"/>
      </c>
      <c r="W16" s="25">
        <f t="shared" si="11"/>
      </c>
      <c r="X16" s="17">
        <f t="shared" si="5"/>
      </c>
      <c r="Y16" s="17">
        <f t="shared" si="5"/>
      </c>
      <c r="Z16" s="17">
        <f t="shared" si="5"/>
      </c>
      <c r="AA16" s="26">
        <f t="shared" si="12"/>
      </c>
      <c r="AB16" s="53"/>
    </row>
    <row r="17" spans="2:28" s="12" customFormat="1" ht="11.25" hidden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7"/>
      <c r="N17" s="17"/>
      <c r="O17" s="16">
        <f t="shared" si="7"/>
      </c>
      <c r="P17" s="16">
        <f t="shared" si="8"/>
      </c>
      <c r="Q17" s="16">
        <f t="shared" si="9"/>
      </c>
      <c r="R17" s="17"/>
      <c r="S17" s="17">
        <f t="shared" si="4"/>
      </c>
      <c r="T17" s="17">
        <f t="shared" si="4"/>
      </c>
      <c r="U17" s="17">
        <f t="shared" si="4"/>
      </c>
      <c r="V17" s="18">
        <f t="shared" si="10"/>
      </c>
      <c r="W17" s="25">
        <f t="shared" si="11"/>
      </c>
      <c r="X17" s="17">
        <f t="shared" si="5"/>
      </c>
      <c r="Y17" s="17">
        <f t="shared" si="5"/>
      </c>
      <c r="Z17" s="17">
        <f t="shared" si="5"/>
      </c>
      <c r="AA17" s="26">
        <f t="shared" si="12"/>
      </c>
      <c r="AB17" s="53"/>
    </row>
    <row r="18" spans="2:28" s="12" customFormat="1" ht="11.25" hidden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7"/>
      <c r="N18" s="17"/>
      <c r="O18" s="16">
        <f t="shared" si="7"/>
      </c>
      <c r="P18" s="16">
        <f t="shared" si="8"/>
      </c>
      <c r="Q18" s="16">
        <f t="shared" si="9"/>
      </c>
      <c r="R18" s="17"/>
      <c r="S18" s="17">
        <f t="shared" si="4"/>
      </c>
      <c r="T18" s="17">
        <f t="shared" si="4"/>
      </c>
      <c r="U18" s="17">
        <f t="shared" si="4"/>
      </c>
      <c r="V18" s="18">
        <f t="shared" si="10"/>
      </c>
      <c r="W18" s="25">
        <f t="shared" si="11"/>
      </c>
      <c r="X18" s="17">
        <f t="shared" si="5"/>
      </c>
      <c r="Y18" s="17">
        <f t="shared" si="5"/>
      </c>
      <c r="Z18" s="17">
        <f t="shared" si="5"/>
      </c>
      <c r="AA18" s="26">
        <f t="shared" si="12"/>
      </c>
      <c r="AB18" s="53"/>
    </row>
    <row r="19" spans="2:28" s="12" customFormat="1" ht="11.25" hidden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7"/>
      <c r="N19" s="17"/>
      <c r="O19" s="16">
        <f t="shared" si="7"/>
      </c>
      <c r="P19" s="16">
        <f t="shared" si="8"/>
      </c>
      <c r="Q19" s="16">
        <f t="shared" si="9"/>
      </c>
      <c r="R19" s="17"/>
      <c r="S19" s="17">
        <f t="shared" si="4"/>
      </c>
      <c r="T19" s="17">
        <f t="shared" si="4"/>
      </c>
      <c r="U19" s="17">
        <f t="shared" si="4"/>
      </c>
      <c r="V19" s="18">
        <f t="shared" si="10"/>
      </c>
      <c r="W19" s="25">
        <f t="shared" si="11"/>
      </c>
      <c r="X19" s="17">
        <f t="shared" si="5"/>
      </c>
      <c r="Y19" s="17">
        <f t="shared" si="5"/>
      </c>
      <c r="Z19" s="17">
        <f t="shared" si="5"/>
      </c>
      <c r="AA19" s="26">
        <f t="shared" si="12"/>
      </c>
      <c r="AB19" s="53"/>
    </row>
    <row r="20" spans="2:28" s="12" customFormat="1" ht="11.25" hidden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7"/>
      <c r="N20" s="17"/>
      <c r="O20" s="16">
        <f t="shared" si="7"/>
      </c>
      <c r="P20" s="16">
        <f t="shared" si="8"/>
      </c>
      <c r="Q20" s="16">
        <f t="shared" si="9"/>
      </c>
      <c r="R20" s="17"/>
      <c r="S20" s="17">
        <f t="shared" si="4"/>
      </c>
      <c r="T20" s="17">
        <f t="shared" si="4"/>
      </c>
      <c r="U20" s="17">
        <f t="shared" si="4"/>
      </c>
      <c r="V20" s="18">
        <f t="shared" si="10"/>
      </c>
      <c r="W20" s="25">
        <f t="shared" si="11"/>
      </c>
      <c r="X20" s="17">
        <f t="shared" si="5"/>
      </c>
      <c r="Y20" s="17">
        <f t="shared" si="5"/>
      </c>
      <c r="Z20" s="17">
        <f t="shared" si="5"/>
      </c>
      <c r="AA20" s="26">
        <f t="shared" si="12"/>
      </c>
      <c r="AB20" s="53"/>
    </row>
    <row r="21" spans="2:28" s="12" customFormat="1" ht="11.25" hidden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40"/>
      <c r="N21" s="40"/>
      <c r="O21" s="29">
        <f t="shared" si="7"/>
      </c>
      <c r="P21" s="29">
        <f>IF(C21="","",M21/D21)</f>
      </c>
      <c r="Q21" s="29">
        <f t="shared" si="9"/>
      </c>
      <c r="R21" s="40"/>
      <c r="S21" s="40">
        <f t="shared" si="4"/>
      </c>
      <c r="T21" s="40">
        <f t="shared" si="4"/>
      </c>
      <c r="U21" s="40">
        <f t="shared" si="4"/>
      </c>
      <c r="V21" s="41">
        <f t="shared" si="10"/>
      </c>
      <c r="W21" s="42">
        <f t="shared" si="11"/>
      </c>
      <c r="X21" s="40">
        <f>IF($B21="","",H21/SUM($F$5:$F$21)*100)</f>
      </c>
      <c r="Y21" s="40">
        <f>IF($B21="","",I21/SUM($F$5:$F$21)*100)</f>
      </c>
      <c r="Z21" s="40">
        <f>IF($B21="","",J21/SUM($F$5:$F$21)*100)</f>
      </c>
      <c r="AA21" s="43">
        <f t="shared" si="12"/>
      </c>
      <c r="AB21" s="53"/>
    </row>
    <row r="22" spans="2:28" s="12" customFormat="1" ht="11.25">
      <c r="B22" s="30" t="s">
        <v>19</v>
      </c>
      <c r="C22" s="30">
        <f>SUM(C5:C21)</f>
        <v>196</v>
      </c>
      <c r="D22" s="30">
        <f>SUM(D5:D21)</f>
        <v>7945</v>
      </c>
      <c r="E22" s="30">
        <f>SUM(E5:E21)</f>
        <v>70</v>
      </c>
      <c r="F22" s="17">
        <f aca="true" t="shared" si="13" ref="F22:L22">AVERAGE(F5:F21)</f>
        <v>136042.16666666666</v>
      </c>
      <c r="G22" s="17">
        <f t="shared" si="13"/>
        <v>21419.166666666668</v>
      </c>
      <c r="H22" s="17">
        <f t="shared" si="13"/>
        <v>26125.166666666668</v>
      </c>
      <c r="I22" s="17">
        <f t="shared" si="13"/>
        <v>15713.166666666666</v>
      </c>
      <c r="J22" s="17">
        <f t="shared" si="13"/>
        <v>14167.166666666666</v>
      </c>
      <c r="K22" s="17">
        <f t="shared" si="13"/>
        <v>30643.166666666668</v>
      </c>
      <c r="L22" s="17">
        <f t="shared" si="13"/>
        <v>26650.166666666668</v>
      </c>
      <c r="M22" s="17">
        <f>D22/C22</f>
        <v>40.535714285714285</v>
      </c>
      <c r="N22" s="17">
        <f>D22/E22</f>
        <v>113.5</v>
      </c>
      <c r="O22" s="16">
        <f>SUM(F5:F21)/C22</f>
        <v>4164.556122448979</v>
      </c>
      <c r="P22" s="16">
        <f>SUM(F5:F21)/E22</f>
        <v>11660.757142857143</v>
      </c>
      <c r="Q22" s="16">
        <f>SUM(F5:F21)/D22</f>
        <v>102.73794839521712</v>
      </c>
      <c r="R22" s="17">
        <f>C22/E22</f>
        <v>2.8</v>
      </c>
      <c r="S22" s="44"/>
      <c r="T22" s="44"/>
      <c r="U22" s="44"/>
      <c r="V22" s="45"/>
      <c r="W22" s="46">
        <f>SUM(G5:G21)/SUM($F$5:$F$21)*100</f>
        <v>15.744505686349697</v>
      </c>
      <c r="X22" s="30">
        <f>SUM(H5:H21)/SUM($F$5:$F$21)*100</f>
        <v>19.203727275734362</v>
      </c>
      <c r="Y22" s="30">
        <f>SUM(I5:I21)/SUM($F$5:$F$21)*100</f>
        <v>11.55021788587607</v>
      </c>
      <c r="Z22" s="30">
        <f>SUM(J5:J21)/SUM($F$5:$F$21)*100</f>
        <v>10.413805523532533</v>
      </c>
      <c r="AA22" s="30">
        <f>SUM(K5:K21)/SUM($F$5:$F$21)*100</f>
        <v>22.5247564174343</v>
      </c>
      <c r="AB22" s="26"/>
    </row>
    <row r="23" spans="2:27" s="12" customFormat="1" ht="11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3"/>
      <c r="Z23" s="33"/>
      <c r="AA23" s="33"/>
    </row>
    <row r="24" ht="11.25">
      <c r="AB24" s="56"/>
    </row>
    <row r="25" spans="2:28" ht="18" customHeight="1" thickBot="1">
      <c r="B25" s="1" t="s">
        <v>20</v>
      </c>
      <c r="M25" s="59" t="s">
        <v>2</v>
      </c>
      <c r="N25" s="60"/>
      <c r="O25" s="59" t="s">
        <v>3</v>
      </c>
      <c r="P25" s="61"/>
      <c r="Q25" s="60"/>
      <c r="R25" s="3" t="s">
        <v>4</v>
      </c>
      <c r="S25" s="62" t="s">
        <v>5</v>
      </c>
      <c r="T25" s="62"/>
      <c r="U25" s="62"/>
      <c r="V25" s="62"/>
      <c r="W25" s="63"/>
      <c r="X25" s="63"/>
      <c r="Y25" s="63"/>
      <c r="Z25" s="63"/>
      <c r="AA25" s="64"/>
      <c r="AB25" s="57"/>
    </row>
    <row r="26" spans="2:28" ht="18" customHeight="1">
      <c r="B26" s="4" t="s">
        <v>6</v>
      </c>
      <c r="C26" s="4" t="s">
        <v>7</v>
      </c>
      <c r="D26" s="4" t="s">
        <v>8</v>
      </c>
      <c r="E26" s="48" t="s">
        <v>9</v>
      </c>
      <c r="F26" s="5" t="s">
        <v>10</v>
      </c>
      <c r="G26" s="49" t="s">
        <v>11</v>
      </c>
      <c r="H26" s="6" t="s">
        <v>12</v>
      </c>
      <c r="I26" s="6" t="s">
        <v>13</v>
      </c>
      <c r="J26" s="6" t="s">
        <v>14</v>
      </c>
      <c r="K26" s="6" t="s">
        <v>15</v>
      </c>
      <c r="L26" s="50" t="s">
        <v>31</v>
      </c>
      <c r="M26" s="4" t="s">
        <v>16</v>
      </c>
      <c r="N26" s="4" t="s">
        <v>17</v>
      </c>
      <c r="O26" s="4" t="s">
        <v>16</v>
      </c>
      <c r="P26" s="4" t="s">
        <v>17</v>
      </c>
      <c r="Q26" s="4" t="s">
        <v>18</v>
      </c>
      <c r="R26" s="4" t="s">
        <v>17</v>
      </c>
      <c r="S26" s="7" t="s">
        <v>7</v>
      </c>
      <c r="T26" s="7" t="s">
        <v>8</v>
      </c>
      <c r="U26" s="7" t="s">
        <v>9</v>
      </c>
      <c r="V26" s="8" t="s">
        <v>10</v>
      </c>
      <c r="W26" s="9" t="s">
        <v>11</v>
      </c>
      <c r="X26" s="10" t="s">
        <v>12</v>
      </c>
      <c r="Y26" s="10" t="s">
        <v>13</v>
      </c>
      <c r="Z26" s="10" t="s">
        <v>14</v>
      </c>
      <c r="AA26" s="10" t="s">
        <v>15</v>
      </c>
      <c r="AB26" s="11" t="s">
        <v>31</v>
      </c>
    </row>
    <row r="27" spans="1:28" ht="11.25">
      <c r="A27" s="12"/>
      <c r="B27" s="3" t="str">
        <f>IF(B5="","",B5)</f>
        <v>the birds</v>
      </c>
      <c r="C27" s="3">
        <f>IF(C5="","",RANK(C5,$C$5:$C$21))</f>
        <v>2</v>
      </c>
      <c r="D27" s="3">
        <f aca="true" t="shared" si="14" ref="D27:V41">IF(D5="","",RANK(D5,D$5:D$21))</f>
        <v>2</v>
      </c>
      <c r="E27" s="39">
        <f t="shared" si="14"/>
        <v>2</v>
      </c>
      <c r="F27" s="3">
        <f t="shared" si="14"/>
        <v>1</v>
      </c>
      <c r="G27" s="35">
        <f t="shared" si="14"/>
        <v>1</v>
      </c>
      <c r="H27" s="3">
        <f t="shared" si="14"/>
        <v>2</v>
      </c>
      <c r="I27" s="3">
        <f t="shared" si="14"/>
        <v>4</v>
      </c>
      <c r="J27" s="3">
        <f t="shared" si="14"/>
        <v>2</v>
      </c>
      <c r="K27" s="3">
        <f>IF(K5="","",RANK(K5,K$5:K$21))</f>
        <v>1</v>
      </c>
      <c r="L27" s="3">
        <f>IF(L5="","",RANK(L5,L$5:L$21))</f>
        <v>2</v>
      </c>
      <c r="M27" s="3">
        <f>IF(M5="","",RANK(M5,M$5:M$21))</f>
        <v>1</v>
      </c>
      <c r="N27" s="3">
        <f t="shared" si="14"/>
        <v>1</v>
      </c>
      <c r="O27" s="3">
        <f t="shared" si="14"/>
        <v>1</v>
      </c>
      <c r="P27" s="3">
        <f t="shared" si="14"/>
        <v>1</v>
      </c>
      <c r="Q27" s="3">
        <f t="shared" si="14"/>
        <v>1</v>
      </c>
      <c r="R27" s="3">
        <f t="shared" si="14"/>
        <v>3</v>
      </c>
      <c r="S27" s="3">
        <f t="shared" si="14"/>
        <v>2</v>
      </c>
      <c r="T27" s="3">
        <f t="shared" si="14"/>
        <v>2</v>
      </c>
      <c r="U27" s="3">
        <f t="shared" si="14"/>
        <v>2</v>
      </c>
      <c r="V27" s="34">
        <f t="shared" si="14"/>
        <v>1</v>
      </c>
      <c r="W27" s="35">
        <f>IF(W5="","",RANK(W5,$W$5:$AB$13))</f>
        <v>5</v>
      </c>
      <c r="X27" s="3">
        <f>IF(X5="","",RANK(X5,$W$5:$AB$13))</f>
        <v>7</v>
      </c>
      <c r="Y27" s="3">
        <f>IF(Y5="","",RANK(Y5,$W$5:$AB$13))</f>
        <v>27</v>
      </c>
      <c r="Z27" s="3">
        <f>IF(Z5="","",RANK(Z5,$W$5:$AB$13))</f>
        <v>20</v>
      </c>
      <c r="AA27" s="3">
        <f>IF(AA5="","",RANK(AA5,$W$5:$AB$21))</f>
        <v>1</v>
      </c>
      <c r="AB27" s="34">
        <f>IF(AB5="","",RANK(AB5,$W$5:$AB$21))</f>
        <v>4</v>
      </c>
    </row>
    <row r="28" spans="2:28" ht="11.25">
      <c r="B28" s="3" t="str">
        <f aca="true" t="shared" si="15" ref="B28:B43">IF(B6="","",B6)</f>
        <v>倶楽部ひげ</v>
      </c>
      <c r="C28" s="3">
        <f aca="true" t="shared" si="16" ref="C28:C43">IF(C6="","",RANK(C6,$C$5:$C$21))</f>
        <v>6</v>
      </c>
      <c r="D28" s="3">
        <f t="shared" si="14"/>
        <v>6</v>
      </c>
      <c r="E28" s="39">
        <f t="shared" si="14"/>
        <v>6</v>
      </c>
      <c r="F28" s="3">
        <f t="shared" si="14"/>
        <v>6</v>
      </c>
      <c r="G28" s="35">
        <f t="shared" si="14"/>
        <v>5</v>
      </c>
      <c r="H28" s="3">
        <f t="shared" si="14"/>
        <v>6</v>
      </c>
      <c r="I28" s="3">
        <f t="shared" si="14"/>
        <v>5</v>
      </c>
      <c r="J28" s="3">
        <f t="shared" si="14"/>
        <v>6</v>
      </c>
      <c r="K28" s="3">
        <f t="shared" si="14"/>
        <v>5</v>
      </c>
      <c r="L28" s="3">
        <f aca="true" t="shared" si="17" ref="L28:L35">IF(L6="","",RANK(L6,L$5:L$21))</f>
        <v>6</v>
      </c>
      <c r="M28" s="3">
        <f t="shared" si="14"/>
        <v>5</v>
      </c>
      <c r="N28" s="3">
        <f t="shared" si="14"/>
        <v>3</v>
      </c>
      <c r="O28" s="3">
        <f t="shared" si="14"/>
        <v>5</v>
      </c>
      <c r="P28" s="3">
        <f t="shared" si="14"/>
        <v>4</v>
      </c>
      <c r="Q28" s="3">
        <f t="shared" si="14"/>
        <v>4</v>
      </c>
      <c r="R28" s="3">
        <f t="shared" si="14"/>
        <v>1</v>
      </c>
      <c r="S28" s="3">
        <f t="shared" si="14"/>
        <v>6</v>
      </c>
      <c r="T28" s="3">
        <f t="shared" si="14"/>
        <v>6</v>
      </c>
      <c r="U28" s="3">
        <f t="shared" si="14"/>
        <v>6</v>
      </c>
      <c r="V28" s="34">
        <f t="shared" si="14"/>
        <v>6</v>
      </c>
      <c r="W28" s="35">
        <f>IF(W6="","",RANK(W6,$W$5:$AB$13))</f>
        <v>25</v>
      </c>
      <c r="X28" s="3">
        <f aca="true" t="shared" si="18" ref="X28:Y32">IF(X6="","",RANK(X6,$W$5:$AB$13))</f>
        <v>35</v>
      </c>
      <c r="Y28" s="3">
        <f t="shared" si="18"/>
        <v>28</v>
      </c>
      <c r="Z28" s="3">
        <f>IF(Z6="","",RANK(Z6,$W$5:$AB$13))</f>
        <v>36</v>
      </c>
      <c r="AA28" s="3">
        <f aca="true" t="shared" si="19" ref="AA28:AB32">IF(AA6="","",RANK(AA6,$W$5:$AB$21))</f>
        <v>18</v>
      </c>
      <c r="AB28" s="34">
        <f t="shared" si="19"/>
        <v>29</v>
      </c>
    </row>
    <row r="29" spans="2:28" ht="11.25">
      <c r="B29" s="3" t="str">
        <f t="shared" si="15"/>
        <v>爬虫類と両生類</v>
      </c>
      <c r="C29" s="3">
        <f t="shared" si="16"/>
        <v>5</v>
      </c>
      <c r="D29" s="3">
        <f t="shared" si="14"/>
        <v>4</v>
      </c>
      <c r="E29" s="39">
        <f t="shared" si="14"/>
        <v>4</v>
      </c>
      <c r="F29" s="3">
        <f t="shared" si="14"/>
        <v>4</v>
      </c>
      <c r="G29" s="35">
        <f t="shared" si="14"/>
        <v>4</v>
      </c>
      <c r="H29" s="3">
        <f t="shared" si="14"/>
        <v>4</v>
      </c>
      <c r="I29" s="3">
        <f t="shared" si="14"/>
        <v>3</v>
      </c>
      <c r="J29" s="3">
        <f t="shared" si="14"/>
        <v>5</v>
      </c>
      <c r="K29" s="3">
        <f t="shared" si="14"/>
        <v>4</v>
      </c>
      <c r="L29" s="3">
        <f t="shared" si="17"/>
        <v>5</v>
      </c>
      <c r="M29" s="3">
        <f t="shared" si="14"/>
        <v>2</v>
      </c>
      <c r="N29" s="3">
        <f t="shared" si="14"/>
        <v>6</v>
      </c>
      <c r="O29" s="3">
        <f t="shared" si="14"/>
        <v>2</v>
      </c>
      <c r="P29" s="3">
        <f t="shared" si="14"/>
        <v>3</v>
      </c>
      <c r="Q29" s="3">
        <f t="shared" si="14"/>
        <v>2</v>
      </c>
      <c r="R29" s="3">
        <f t="shared" si="14"/>
        <v>6</v>
      </c>
      <c r="S29" s="3">
        <f t="shared" si="14"/>
        <v>5</v>
      </c>
      <c r="T29" s="3">
        <f t="shared" si="14"/>
        <v>4</v>
      </c>
      <c r="U29" s="3">
        <f t="shared" si="14"/>
        <v>4</v>
      </c>
      <c r="V29" s="34">
        <f t="shared" si="14"/>
        <v>4</v>
      </c>
      <c r="W29" s="35">
        <f>IF(W7="","",RANK(W7,$W$5:$AB$13))</f>
        <v>19</v>
      </c>
      <c r="X29" s="3">
        <f t="shared" si="18"/>
        <v>9</v>
      </c>
      <c r="Y29" s="3">
        <f t="shared" si="18"/>
        <v>26</v>
      </c>
      <c r="Z29" s="3">
        <f>IF(Z7="","",RANK(Z7,$W$5:$AB$13))</f>
        <v>33</v>
      </c>
      <c r="AA29" s="3">
        <f t="shared" si="19"/>
        <v>15</v>
      </c>
      <c r="AB29" s="34">
        <f t="shared" si="19"/>
        <v>22</v>
      </c>
    </row>
    <row r="30" spans="2:28" ht="11.25">
      <c r="B30" s="3" t="str">
        <f t="shared" si="15"/>
        <v>懐古趣味同盟</v>
      </c>
      <c r="C30" s="3">
        <f>IF(C8="","",RANK(C8,$C$5:$C$21))</f>
        <v>3</v>
      </c>
      <c r="D30" s="3">
        <f t="shared" si="14"/>
        <v>3</v>
      </c>
      <c r="E30" s="39">
        <f t="shared" si="14"/>
        <v>2</v>
      </c>
      <c r="F30" s="3">
        <f t="shared" si="14"/>
        <v>3</v>
      </c>
      <c r="G30" s="35">
        <f t="shared" si="14"/>
        <v>3</v>
      </c>
      <c r="H30" s="3">
        <f t="shared" si="14"/>
        <v>3</v>
      </c>
      <c r="I30" s="3">
        <f t="shared" si="14"/>
        <v>6</v>
      </c>
      <c r="J30" s="3">
        <f t="shared" si="14"/>
        <v>3</v>
      </c>
      <c r="K30" s="3">
        <f t="shared" si="14"/>
        <v>2</v>
      </c>
      <c r="L30" s="3">
        <f t="shared" si="17"/>
        <v>1</v>
      </c>
      <c r="M30" s="3">
        <f t="shared" si="14"/>
        <v>3</v>
      </c>
      <c r="N30" s="3">
        <f t="shared" si="14"/>
        <v>2</v>
      </c>
      <c r="O30" s="3">
        <f t="shared" si="14"/>
        <v>3</v>
      </c>
      <c r="P30" s="3">
        <f t="shared" si="14"/>
        <v>2</v>
      </c>
      <c r="Q30" s="3">
        <f t="shared" si="14"/>
        <v>3</v>
      </c>
      <c r="R30" s="3">
        <f t="shared" si="14"/>
        <v>4</v>
      </c>
      <c r="S30" s="3">
        <f t="shared" si="14"/>
        <v>3</v>
      </c>
      <c r="T30" s="3">
        <f t="shared" si="14"/>
        <v>3</v>
      </c>
      <c r="U30" s="3">
        <f t="shared" si="14"/>
        <v>2</v>
      </c>
      <c r="V30" s="34">
        <f t="shared" si="14"/>
        <v>3</v>
      </c>
      <c r="W30" s="35">
        <f>IF(W8="","",RANK(W8,$W$5:$AB$13))</f>
        <v>16</v>
      </c>
      <c r="X30" s="3">
        <f t="shared" si="18"/>
        <v>8</v>
      </c>
      <c r="Y30" s="3">
        <f t="shared" si="18"/>
        <v>31</v>
      </c>
      <c r="Z30" s="3">
        <f>IF(Z8="","",RANK(Z8,$W$5:$AB$13))</f>
        <v>24</v>
      </c>
      <c r="AA30" s="3">
        <f t="shared" si="19"/>
        <v>6</v>
      </c>
      <c r="AB30" s="34">
        <f t="shared" si="19"/>
        <v>3</v>
      </c>
    </row>
    <row r="31" spans="2:28" ht="11.25">
      <c r="B31" s="3" t="str">
        <f t="shared" si="15"/>
        <v>旅は道連れ世は情け</v>
      </c>
      <c r="C31" s="3">
        <f t="shared" si="16"/>
        <v>4</v>
      </c>
      <c r="D31" s="3">
        <f t="shared" si="14"/>
        <v>5</v>
      </c>
      <c r="E31" s="39">
        <f t="shared" si="14"/>
        <v>5</v>
      </c>
      <c r="F31" s="3">
        <f t="shared" si="14"/>
        <v>5</v>
      </c>
      <c r="G31" s="35">
        <f t="shared" si="14"/>
        <v>6</v>
      </c>
      <c r="H31" s="3">
        <f t="shared" si="14"/>
        <v>5</v>
      </c>
      <c r="I31" s="3">
        <f t="shared" si="14"/>
        <v>2</v>
      </c>
      <c r="J31" s="3">
        <f t="shared" si="14"/>
        <v>4</v>
      </c>
      <c r="K31" s="3">
        <f t="shared" si="14"/>
        <v>6</v>
      </c>
      <c r="L31" s="3">
        <f t="shared" si="17"/>
        <v>3</v>
      </c>
      <c r="M31" s="3">
        <f t="shared" si="14"/>
        <v>6</v>
      </c>
      <c r="N31" s="3">
        <f t="shared" si="14"/>
        <v>4</v>
      </c>
      <c r="O31" s="3">
        <f t="shared" si="14"/>
        <v>6</v>
      </c>
      <c r="P31" s="3">
        <f t="shared" si="14"/>
        <v>5</v>
      </c>
      <c r="Q31" s="3">
        <f t="shared" si="14"/>
        <v>5</v>
      </c>
      <c r="R31" s="3">
        <f t="shared" si="14"/>
        <v>2</v>
      </c>
      <c r="S31" s="3">
        <f t="shared" si="14"/>
        <v>4</v>
      </c>
      <c r="T31" s="3">
        <f t="shared" si="14"/>
        <v>5</v>
      </c>
      <c r="U31" s="3">
        <f t="shared" si="14"/>
        <v>5</v>
      </c>
      <c r="V31" s="34">
        <f t="shared" si="14"/>
        <v>5</v>
      </c>
      <c r="W31" s="35">
        <f>IF(W9="","",RANK(W9,$W$5:$AB$13))</f>
        <v>34</v>
      </c>
      <c r="X31" s="3">
        <f t="shared" si="18"/>
        <v>30</v>
      </c>
      <c r="Y31" s="3">
        <f>IF(Y9="","",RANK(Y9,$W$5:$AB$13))</f>
        <v>23</v>
      </c>
      <c r="Z31" s="3">
        <f>IF(Z9="","",RANK(Z9,$W$5:$AB$13))</f>
        <v>32</v>
      </c>
      <c r="AA31" s="3">
        <f t="shared" si="19"/>
        <v>21</v>
      </c>
      <c r="AB31" s="34">
        <f t="shared" si="19"/>
        <v>14</v>
      </c>
    </row>
    <row r="32" spans="2:28" ht="11.25">
      <c r="B32" s="3" t="str">
        <f t="shared" si="15"/>
        <v>図書部</v>
      </c>
      <c r="C32" s="3">
        <f t="shared" si="16"/>
        <v>1</v>
      </c>
      <c r="D32" s="3">
        <f t="shared" si="14"/>
        <v>1</v>
      </c>
      <c r="E32" s="39">
        <f t="shared" si="14"/>
        <v>1</v>
      </c>
      <c r="F32" s="3">
        <f t="shared" si="14"/>
        <v>2</v>
      </c>
      <c r="G32" s="35">
        <f t="shared" si="14"/>
        <v>2</v>
      </c>
      <c r="H32" s="3">
        <f t="shared" si="14"/>
        <v>1</v>
      </c>
      <c r="I32" s="3">
        <f t="shared" si="14"/>
        <v>1</v>
      </c>
      <c r="J32" s="3">
        <f t="shared" si="14"/>
        <v>1</v>
      </c>
      <c r="K32" s="3">
        <f t="shared" si="14"/>
        <v>3</v>
      </c>
      <c r="L32" s="3">
        <f t="shared" si="17"/>
        <v>4</v>
      </c>
      <c r="M32" s="3">
        <f t="shared" si="14"/>
        <v>4</v>
      </c>
      <c r="N32" s="3">
        <f t="shared" si="14"/>
        <v>5</v>
      </c>
      <c r="O32" s="3">
        <f t="shared" si="14"/>
        <v>4</v>
      </c>
      <c r="P32" s="3">
        <f t="shared" si="14"/>
        <v>6</v>
      </c>
      <c r="Q32" s="3">
        <f t="shared" si="14"/>
        <v>6</v>
      </c>
      <c r="R32" s="3">
        <f t="shared" si="14"/>
        <v>5</v>
      </c>
      <c r="S32" s="3">
        <f t="shared" si="14"/>
        <v>1</v>
      </c>
      <c r="T32" s="3">
        <f t="shared" si="14"/>
        <v>1</v>
      </c>
      <c r="U32" s="3">
        <f t="shared" si="14"/>
        <v>1</v>
      </c>
      <c r="V32" s="34">
        <f t="shared" si="14"/>
        <v>2</v>
      </c>
      <c r="W32" s="35">
        <f>IF(W10="","",RANK(W10,$W$5:$AB$13))</f>
        <v>13</v>
      </c>
      <c r="X32" s="3">
        <f t="shared" si="18"/>
        <v>2</v>
      </c>
      <c r="Y32" s="3">
        <f t="shared" si="18"/>
        <v>11</v>
      </c>
      <c r="Z32" s="3">
        <f>IF(Z10="","",RANK(Z10,$W$5:$AB$13))</f>
        <v>12</v>
      </c>
      <c r="AA32" s="3">
        <f t="shared" si="19"/>
        <v>10</v>
      </c>
      <c r="AB32" s="34">
        <f t="shared" si="19"/>
        <v>17</v>
      </c>
    </row>
    <row r="33" spans="2:28" ht="11.25">
      <c r="B33" s="3">
        <f t="shared" si="15"/>
      </c>
      <c r="C33" s="3">
        <f t="shared" si="16"/>
      </c>
      <c r="D33" s="3">
        <f t="shared" si="14"/>
      </c>
      <c r="E33" s="39">
        <f t="shared" si="14"/>
      </c>
      <c r="F33" s="3">
        <f t="shared" si="14"/>
      </c>
      <c r="G33" s="35">
        <f t="shared" si="14"/>
      </c>
      <c r="H33" s="3">
        <f t="shared" si="14"/>
      </c>
      <c r="I33" s="3">
        <f t="shared" si="14"/>
      </c>
      <c r="J33" s="3">
        <f t="shared" si="14"/>
      </c>
      <c r="K33" s="3">
        <f t="shared" si="14"/>
      </c>
      <c r="L33" s="3">
        <f t="shared" si="17"/>
      </c>
      <c r="M33" s="3">
        <f t="shared" si="14"/>
      </c>
      <c r="N33" s="3">
        <f t="shared" si="14"/>
      </c>
      <c r="O33" s="3">
        <f t="shared" si="14"/>
      </c>
      <c r="P33" s="3">
        <f t="shared" si="14"/>
      </c>
      <c r="Q33" s="3">
        <f t="shared" si="14"/>
      </c>
      <c r="R33" s="3">
        <f t="shared" si="14"/>
      </c>
      <c r="S33" s="3">
        <f t="shared" si="14"/>
      </c>
      <c r="T33" s="3">
        <f t="shared" si="14"/>
      </c>
      <c r="U33" s="3">
        <f t="shared" si="14"/>
      </c>
      <c r="V33" s="34">
        <f t="shared" si="14"/>
      </c>
      <c r="W33" s="35">
        <f aca="true" t="shared" si="20" ref="W33:AA43">IF(W11="","",RANK(W11,$W$5:$AA$21))</f>
      </c>
      <c r="X33" s="3">
        <f t="shared" si="20"/>
      </c>
      <c r="Y33" s="3">
        <f t="shared" si="20"/>
      </c>
      <c r="Z33" s="3">
        <f t="shared" si="20"/>
      </c>
      <c r="AA33" s="3">
        <f t="shared" si="20"/>
      </c>
      <c r="AB33" s="34"/>
    </row>
    <row r="34" spans="2:28" ht="11.25">
      <c r="B34" s="3">
        <f t="shared" si="15"/>
      </c>
      <c r="C34" s="3">
        <f t="shared" si="16"/>
      </c>
      <c r="D34" s="3">
        <f aca="true" t="shared" si="21" ref="D34:V35">IF(D12="","",RANK(D12,D$5:D$21))</f>
      </c>
      <c r="E34" s="39">
        <f t="shared" si="21"/>
      </c>
      <c r="F34" s="3">
        <f t="shared" si="21"/>
      </c>
      <c r="G34" s="35">
        <f t="shared" si="21"/>
      </c>
      <c r="H34" s="3">
        <f t="shared" si="21"/>
      </c>
      <c r="I34" s="3">
        <f t="shared" si="21"/>
      </c>
      <c r="J34" s="3">
        <f t="shared" si="21"/>
      </c>
      <c r="K34" s="3">
        <f t="shared" si="21"/>
      </c>
      <c r="L34" s="3">
        <f t="shared" si="17"/>
      </c>
      <c r="M34" s="3">
        <f t="shared" si="21"/>
      </c>
      <c r="N34" s="3">
        <f t="shared" si="21"/>
      </c>
      <c r="O34" s="3">
        <f t="shared" si="21"/>
      </c>
      <c r="P34" s="3">
        <f t="shared" si="21"/>
      </c>
      <c r="Q34" s="3">
        <f t="shared" si="21"/>
      </c>
      <c r="R34" s="3">
        <f t="shared" si="21"/>
      </c>
      <c r="S34" s="3">
        <f t="shared" si="21"/>
      </c>
      <c r="T34" s="3">
        <f t="shared" si="21"/>
      </c>
      <c r="U34" s="3">
        <f t="shared" si="21"/>
      </c>
      <c r="V34" s="34">
        <f t="shared" si="21"/>
      </c>
      <c r="W34" s="35">
        <f t="shared" si="20"/>
      </c>
      <c r="X34" s="3">
        <f t="shared" si="20"/>
      </c>
      <c r="Y34" s="3">
        <f t="shared" si="20"/>
      </c>
      <c r="Z34" s="3">
        <f t="shared" si="20"/>
      </c>
      <c r="AA34" s="3">
        <f t="shared" si="20"/>
      </c>
      <c r="AB34" s="34"/>
    </row>
    <row r="35" spans="2:28" ht="11.25">
      <c r="B35" s="3">
        <f t="shared" si="15"/>
      </c>
      <c r="C35" s="3">
        <f t="shared" si="16"/>
      </c>
      <c r="D35" s="3">
        <f t="shared" si="21"/>
      </c>
      <c r="E35" s="39">
        <f t="shared" si="21"/>
      </c>
      <c r="F35" s="3">
        <f t="shared" si="21"/>
      </c>
      <c r="G35" s="35">
        <f t="shared" si="21"/>
      </c>
      <c r="H35" s="3">
        <f t="shared" si="21"/>
      </c>
      <c r="I35" s="3">
        <f t="shared" si="21"/>
      </c>
      <c r="J35" s="3">
        <f t="shared" si="21"/>
      </c>
      <c r="K35" s="3">
        <f t="shared" si="21"/>
      </c>
      <c r="L35" s="3">
        <f t="shared" si="17"/>
      </c>
      <c r="M35" s="3">
        <f t="shared" si="21"/>
      </c>
      <c r="N35" s="3">
        <f t="shared" si="21"/>
      </c>
      <c r="O35" s="3">
        <f t="shared" si="21"/>
      </c>
      <c r="P35" s="3">
        <f t="shared" si="21"/>
      </c>
      <c r="Q35" s="3">
        <f t="shared" si="21"/>
      </c>
      <c r="R35" s="3">
        <f t="shared" si="21"/>
      </c>
      <c r="S35" s="3">
        <f t="shared" si="21"/>
      </c>
      <c r="T35" s="3">
        <f t="shared" si="21"/>
      </c>
      <c r="U35" s="3">
        <f t="shared" si="21"/>
      </c>
      <c r="V35" s="34">
        <f t="shared" si="21"/>
      </c>
      <c r="W35" s="35">
        <f t="shared" si="20"/>
      </c>
      <c r="X35" s="3">
        <f t="shared" si="20"/>
      </c>
      <c r="Y35" s="3">
        <f t="shared" si="20"/>
      </c>
      <c r="Z35" s="3">
        <f t="shared" si="20"/>
      </c>
      <c r="AA35" s="3">
        <f t="shared" si="20"/>
      </c>
      <c r="AB35" s="3"/>
    </row>
    <row r="36" spans="2:27" ht="11.25" hidden="1">
      <c r="B36" s="3">
        <f t="shared" si="15"/>
      </c>
      <c r="C36" s="3">
        <f t="shared" si="16"/>
      </c>
      <c r="D36" s="3">
        <f t="shared" si="14"/>
      </c>
      <c r="E36" s="3">
        <f t="shared" si="14"/>
      </c>
      <c r="F36" s="3">
        <f t="shared" si="14"/>
      </c>
      <c r="G36" s="3">
        <f t="shared" si="14"/>
      </c>
      <c r="H36" s="3">
        <f t="shared" si="14"/>
      </c>
      <c r="I36" s="3">
        <f t="shared" si="14"/>
      </c>
      <c r="J36" s="3">
        <f t="shared" si="14"/>
      </c>
      <c r="K36" s="3">
        <f t="shared" si="14"/>
      </c>
      <c r="L36" s="3"/>
      <c r="M36" s="3">
        <f t="shared" si="14"/>
      </c>
      <c r="N36" s="3">
        <f t="shared" si="14"/>
      </c>
      <c r="O36" s="3">
        <f t="shared" si="14"/>
      </c>
      <c r="P36" s="3">
        <f t="shared" si="14"/>
      </c>
      <c r="Q36" s="3">
        <f t="shared" si="14"/>
      </c>
      <c r="R36" s="3">
        <f t="shared" si="14"/>
      </c>
      <c r="S36" s="3">
        <f t="shared" si="14"/>
      </c>
      <c r="T36" s="3">
        <f t="shared" si="14"/>
      </c>
      <c r="U36" s="3">
        <f t="shared" si="14"/>
      </c>
      <c r="V36" s="34">
        <f t="shared" si="14"/>
      </c>
      <c r="W36" s="35">
        <f t="shared" si="20"/>
      </c>
      <c r="X36" s="3">
        <f t="shared" si="20"/>
      </c>
      <c r="Y36" s="3">
        <f t="shared" si="20"/>
      </c>
      <c r="Z36" s="3">
        <f t="shared" si="20"/>
      </c>
      <c r="AA36" s="34">
        <f t="shared" si="20"/>
      </c>
    </row>
    <row r="37" spans="2:27" ht="11.25" hidden="1">
      <c r="B37" s="3">
        <f t="shared" si="15"/>
      </c>
      <c r="C37" s="3">
        <f t="shared" si="16"/>
      </c>
      <c r="D37" s="3">
        <f t="shared" si="14"/>
      </c>
      <c r="E37" s="3">
        <f t="shared" si="14"/>
      </c>
      <c r="F37" s="3">
        <f t="shared" si="14"/>
      </c>
      <c r="G37" s="3">
        <f t="shared" si="14"/>
      </c>
      <c r="H37" s="3">
        <f t="shared" si="14"/>
      </c>
      <c r="I37" s="3">
        <f t="shared" si="14"/>
      </c>
      <c r="J37" s="3">
        <f t="shared" si="14"/>
      </c>
      <c r="K37" s="3">
        <f t="shared" si="14"/>
      </c>
      <c r="L37" s="3"/>
      <c r="M37" s="3">
        <f t="shared" si="14"/>
      </c>
      <c r="N37" s="3">
        <f t="shared" si="14"/>
      </c>
      <c r="O37" s="3">
        <f t="shared" si="14"/>
      </c>
      <c r="P37" s="3">
        <f t="shared" si="14"/>
      </c>
      <c r="Q37" s="3">
        <f t="shared" si="14"/>
      </c>
      <c r="R37" s="3">
        <f t="shared" si="14"/>
      </c>
      <c r="S37" s="3">
        <f t="shared" si="14"/>
      </c>
      <c r="T37" s="3">
        <f t="shared" si="14"/>
      </c>
      <c r="U37" s="3">
        <f t="shared" si="14"/>
      </c>
      <c r="V37" s="34">
        <f t="shared" si="14"/>
      </c>
      <c r="W37" s="35">
        <f t="shared" si="20"/>
      </c>
      <c r="X37" s="3">
        <f t="shared" si="20"/>
      </c>
      <c r="Y37" s="3">
        <f t="shared" si="20"/>
      </c>
      <c r="Z37" s="3">
        <f t="shared" si="20"/>
      </c>
      <c r="AA37" s="34">
        <f t="shared" si="20"/>
      </c>
    </row>
    <row r="38" spans="2:27" ht="11.25" hidden="1">
      <c r="B38" s="3">
        <f t="shared" si="15"/>
      </c>
      <c r="C38" s="3">
        <f t="shared" si="16"/>
      </c>
      <c r="D38" s="3">
        <f t="shared" si="14"/>
      </c>
      <c r="E38" s="3">
        <f t="shared" si="14"/>
      </c>
      <c r="F38" s="3">
        <f t="shared" si="14"/>
      </c>
      <c r="G38" s="3">
        <f t="shared" si="14"/>
      </c>
      <c r="H38" s="3">
        <f t="shared" si="14"/>
      </c>
      <c r="I38" s="3">
        <f t="shared" si="14"/>
      </c>
      <c r="J38" s="3">
        <f t="shared" si="14"/>
      </c>
      <c r="K38" s="3">
        <f t="shared" si="14"/>
      </c>
      <c r="L38" s="3"/>
      <c r="M38" s="3">
        <f t="shared" si="14"/>
      </c>
      <c r="N38" s="3">
        <f t="shared" si="14"/>
      </c>
      <c r="O38" s="3">
        <f t="shared" si="14"/>
      </c>
      <c r="P38" s="3">
        <f t="shared" si="14"/>
      </c>
      <c r="Q38" s="3">
        <f t="shared" si="14"/>
      </c>
      <c r="R38" s="3">
        <f t="shared" si="14"/>
      </c>
      <c r="S38" s="3">
        <f t="shared" si="14"/>
      </c>
      <c r="T38" s="3">
        <f t="shared" si="14"/>
      </c>
      <c r="U38" s="3">
        <f t="shared" si="14"/>
      </c>
      <c r="V38" s="34">
        <f t="shared" si="14"/>
      </c>
      <c r="W38" s="35">
        <f t="shared" si="20"/>
      </c>
      <c r="X38" s="3">
        <f t="shared" si="20"/>
      </c>
      <c r="Y38" s="3">
        <f t="shared" si="20"/>
      </c>
      <c r="Z38" s="3">
        <f t="shared" si="20"/>
      </c>
      <c r="AA38" s="34">
        <f t="shared" si="20"/>
      </c>
    </row>
    <row r="39" spans="2:27" ht="11.25" hidden="1">
      <c r="B39" s="3">
        <f t="shared" si="15"/>
      </c>
      <c r="C39" s="3">
        <f t="shared" si="16"/>
      </c>
      <c r="D39" s="3">
        <f t="shared" si="14"/>
      </c>
      <c r="E39" s="3">
        <f t="shared" si="14"/>
      </c>
      <c r="F39" s="3">
        <f t="shared" si="14"/>
      </c>
      <c r="G39" s="3">
        <f t="shared" si="14"/>
      </c>
      <c r="H39" s="3">
        <f t="shared" si="14"/>
      </c>
      <c r="I39" s="3">
        <f t="shared" si="14"/>
      </c>
      <c r="J39" s="3">
        <f t="shared" si="14"/>
      </c>
      <c r="K39" s="3">
        <f t="shared" si="14"/>
      </c>
      <c r="L39" s="3"/>
      <c r="M39" s="3">
        <f t="shared" si="14"/>
      </c>
      <c r="N39" s="3">
        <f t="shared" si="14"/>
      </c>
      <c r="O39" s="3">
        <f t="shared" si="14"/>
      </c>
      <c r="P39" s="3">
        <f t="shared" si="14"/>
      </c>
      <c r="Q39" s="3">
        <f t="shared" si="14"/>
      </c>
      <c r="R39" s="3">
        <f t="shared" si="14"/>
      </c>
      <c r="S39" s="3">
        <f t="shared" si="14"/>
      </c>
      <c r="T39" s="3">
        <f t="shared" si="14"/>
      </c>
      <c r="U39" s="3">
        <f t="shared" si="14"/>
      </c>
      <c r="V39" s="34">
        <f t="shared" si="14"/>
      </c>
      <c r="W39" s="35">
        <f t="shared" si="20"/>
      </c>
      <c r="X39" s="3">
        <f t="shared" si="20"/>
      </c>
      <c r="Y39" s="3">
        <f t="shared" si="20"/>
      </c>
      <c r="Z39" s="3">
        <f t="shared" si="20"/>
      </c>
      <c r="AA39" s="34">
        <f t="shared" si="20"/>
      </c>
    </row>
    <row r="40" spans="2:27" ht="11.25" hidden="1">
      <c r="B40" s="3">
        <f t="shared" si="15"/>
      </c>
      <c r="C40" s="3">
        <f t="shared" si="16"/>
      </c>
      <c r="D40" s="3">
        <f t="shared" si="14"/>
      </c>
      <c r="E40" s="3">
        <f t="shared" si="14"/>
      </c>
      <c r="F40" s="3">
        <f t="shared" si="14"/>
      </c>
      <c r="G40" s="3">
        <f t="shared" si="14"/>
      </c>
      <c r="H40" s="3">
        <f t="shared" si="14"/>
      </c>
      <c r="I40" s="3">
        <f t="shared" si="14"/>
      </c>
      <c r="J40" s="3">
        <f t="shared" si="14"/>
      </c>
      <c r="K40" s="3">
        <f t="shared" si="14"/>
      </c>
      <c r="L40" s="3"/>
      <c r="M40" s="3">
        <f t="shared" si="14"/>
      </c>
      <c r="N40" s="3">
        <f t="shared" si="14"/>
      </c>
      <c r="O40" s="3">
        <f t="shared" si="14"/>
      </c>
      <c r="P40" s="3">
        <f t="shared" si="14"/>
      </c>
      <c r="Q40" s="3">
        <f t="shared" si="14"/>
      </c>
      <c r="R40" s="3">
        <f t="shared" si="14"/>
      </c>
      <c r="S40" s="3">
        <f t="shared" si="14"/>
      </c>
      <c r="T40" s="3">
        <f t="shared" si="14"/>
      </c>
      <c r="U40" s="3">
        <f t="shared" si="14"/>
      </c>
      <c r="V40" s="34">
        <f t="shared" si="14"/>
      </c>
      <c r="W40" s="35">
        <f t="shared" si="20"/>
      </c>
      <c r="X40" s="3">
        <f t="shared" si="20"/>
      </c>
      <c r="Y40" s="3">
        <f t="shared" si="20"/>
      </c>
      <c r="Z40" s="3">
        <f t="shared" si="20"/>
      </c>
      <c r="AA40" s="34">
        <f t="shared" si="20"/>
      </c>
    </row>
    <row r="41" spans="2:27" ht="11.25" hidden="1">
      <c r="B41" s="3">
        <f t="shared" si="15"/>
      </c>
      <c r="C41" s="3">
        <f t="shared" si="16"/>
      </c>
      <c r="D41" s="3">
        <f t="shared" si="14"/>
      </c>
      <c r="E41" s="3">
        <f t="shared" si="14"/>
      </c>
      <c r="F41" s="3">
        <f t="shared" si="14"/>
      </c>
      <c r="G41" s="3">
        <f aca="true" t="shared" si="22" ref="G41:V43">IF(G19="","",RANK(G19,G$5:G$21))</f>
      </c>
      <c r="H41" s="3">
        <f t="shared" si="22"/>
      </c>
      <c r="I41" s="3">
        <f t="shared" si="22"/>
      </c>
      <c r="J41" s="3">
        <f t="shared" si="22"/>
      </c>
      <c r="K41" s="3">
        <f t="shared" si="22"/>
      </c>
      <c r="L41" s="3"/>
      <c r="M41" s="3">
        <f t="shared" si="22"/>
      </c>
      <c r="N41" s="3">
        <f t="shared" si="22"/>
      </c>
      <c r="O41" s="3">
        <f t="shared" si="22"/>
      </c>
      <c r="P41" s="3">
        <f t="shared" si="22"/>
      </c>
      <c r="Q41" s="3">
        <f t="shared" si="22"/>
      </c>
      <c r="R41" s="3">
        <f t="shared" si="22"/>
      </c>
      <c r="S41" s="3">
        <f t="shared" si="22"/>
      </c>
      <c r="T41" s="3">
        <f t="shared" si="22"/>
      </c>
      <c r="U41" s="3">
        <f t="shared" si="22"/>
      </c>
      <c r="V41" s="34">
        <f t="shared" si="22"/>
      </c>
      <c r="W41" s="35">
        <f t="shared" si="20"/>
      </c>
      <c r="X41" s="3">
        <f t="shared" si="20"/>
      </c>
      <c r="Y41" s="3">
        <f t="shared" si="20"/>
      </c>
      <c r="Z41" s="3">
        <f t="shared" si="20"/>
      </c>
      <c r="AA41" s="34">
        <f t="shared" si="20"/>
      </c>
    </row>
    <row r="42" spans="2:27" ht="11.25" hidden="1">
      <c r="B42" s="3">
        <f t="shared" si="15"/>
      </c>
      <c r="C42" s="3">
        <f t="shared" si="16"/>
      </c>
      <c r="D42" s="3">
        <f aca="true" t="shared" si="23" ref="D42:K43">IF(D20="","",RANK(D20,D$5:D$21))</f>
      </c>
      <c r="E42" s="3">
        <f t="shared" si="23"/>
      </c>
      <c r="F42" s="3">
        <f t="shared" si="23"/>
      </c>
      <c r="G42" s="3">
        <f t="shared" si="23"/>
      </c>
      <c r="H42" s="3">
        <f t="shared" si="23"/>
      </c>
      <c r="I42" s="3">
        <f t="shared" si="23"/>
      </c>
      <c r="J42" s="3">
        <f t="shared" si="23"/>
      </c>
      <c r="K42" s="3">
        <f t="shared" si="23"/>
      </c>
      <c r="L42" s="3"/>
      <c r="M42" s="3">
        <f t="shared" si="22"/>
      </c>
      <c r="N42" s="3">
        <f t="shared" si="22"/>
      </c>
      <c r="O42" s="3">
        <f t="shared" si="22"/>
      </c>
      <c r="P42" s="3">
        <f t="shared" si="22"/>
      </c>
      <c r="Q42" s="3">
        <f t="shared" si="22"/>
      </c>
      <c r="R42" s="3">
        <f t="shared" si="22"/>
      </c>
      <c r="S42" s="3">
        <f t="shared" si="22"/>
      </c>
      <c r="T42" s="3">
        <f t="shared" si="22"/>
      </c>
      <c r="U42" s="3">
        <f t="shared" si="22"/>
      </c>
      <c r="V42" s="34">
        <f t="shared" si="22"/>
      </c>
      <c r="W42" s="35">
        <f t="shared" si="20"/>
      </c>
      <c r="X42" s="3">
        <f t="shared" si="20"/>
      </c>
      <c r="Y42" s="3">
        <f t="shared" si="20"/>
      </c>
      <c r="Z42" s="3">
        <f t="shared" si="20"/>
      </c>
      <c r="AA42" s="34">
        <f t="shared" si="20"/>
      </c>
    </row>
    <row r="43" spans="2:27" ht="12" hidden="1" thickBot="1">
      <c r="B43" s="3">
        <f t="shared" si="15"/>
      </c>
      <c r="C43" s="3">
        <f t="shared" si="16"/>
      </c>
      <c r="D43" s="3">
        <f t="shared" si="23"/>
      </c>
      <c r="E43" s="3">
        <f t="shared" si="23"/>
      </c>
      <c r="F43" s="3">
        <f t="shared" si="23"/>
      </c>
      <c r="G43" s="3">
        <f t="shared" si="23"/>
      </c>
      <c r="H43" s="3">
        <f t="shared" si="23"/>
      </c>
      <c r="I43" s="3">
        <f t="shared" si="23"/>
      </c>
      <c r="J43" s="3">
        <f t="shared" si="23"/>
      </c>
      <c r="K43" s="3">
        <f t="shared" si="23"/>
      </c>
      <c r="L43" s="3"/>
      <c r="M43" s="3">
        <f t="shared" si="22"/>
      </c>
      <c r="N43" s="3">
        <f t="shared" si="22"/>
      </c>
      <c r="O43" s="3">
        <f t="shared" si="22"/>
      </c>
      <c r="P43" s="3">
        <f t="shared" si="22"/>
      </c>
      <c r="Q43" s="3">
        <f t="shared" si="22"/>
      </c>
      <c r="R43" s="3">
        <f t="shared" si="22"/>
      </c>
      <c r="S43" s="3">
        <f t="shared" si="22"/>
      </c>
      <c r="T43" s="3">
        <f t="shared" si="22"/>
      </c>
      <c r="U43" s="3">
        <f t="shared" si="22"/>
      </c>
      <c r="V43" s="34">
        <f t="shared" si="22"/>
      </c>
      <c r="W43" s="36">
        <f t="shared" si="20"/>
      </c>
      <c r="X43" s="37">
        <f t="shared" si="20"/>
      </c>
      <c r="Y43" s="37">
        <f t="shared" si="20"/>
      </c>
      <c r="Z43" s="37">
        <f t="shared" si="20"/>
      </c>
      <c r="AA43" s="38">
        <f t="shared" si="20"/>
      </c>
    </row>
    <row r="48" ht="11.25">
      <c r="B48" s="1" t="s">
        <v>21</v>
      </c>
    </row>
    <row r="49" spans="2:9" ht="11.25">
      <c r="B49" s="4" t="s">
        <v>6</v>
      </c>
      <c r="C49" s="6" t="s">
        <v>22</v>
      </c>
      <c r="D49" s="6" t="s">
        <v>23</v>
      </c>
      <c r="E49" s="6" t="s">
        <v>24</v>
      </c>
      <c r="F49" s="6" t="s">
        <v>25</v>
      </c>
      <c r="G49" s="6" t="s">
        <v>26</v>
      </c>
      <c r="H49" s="6" t="s">
        <v>27</v>
      </c>
      <c r="I49" s="6" t="s">
        <v>28</v>
      </c>
    </row>
    <row r="50" spans="1:9" ht="11.25">
      <c r="A50" s="12"/>
      <c r="B50" s="39" t="str">
        <f>IF(B5="","",B5)</f>
        <v>the birds</v>
      </c>
      <c r="C50" s="3">
        <f>COUNTIF($C27:$R27,1)</f>
        <v>8</v>
      </c>
      <c r="D50" s="3">
        <f>COUNTIF($C27:$R27,2)</f>
        <v>6</v>
      </c>
      <c r="E50" s="3">
        <f>COUNTIF($C27:$R27,3)</f>
        <v>1</v>
      </c>
      <c r="F50" s="3">
        <f>COUNTIF($C27:$R27,4)</f>
        <v>1</v>
      </c>
      <c r="G50" s="3">
        <f>COUNTIF($C27:$R27,5)</f>
        <v>0</v>
      </c>
      <c r="H50" s="3">
        <f>COUNTIF($C27:$R27,6)</f>
        <v>0</v>
      </c>
      <c r="I50" s="3">
        <f>COUNTIF($C27:$R27,7)</f>
        <v>0</v>
      </c>
    </row>
    <row r="51" spans="2:9" ht="11.25">
      <c r="B51" s="39" t="str">
        <f aca="true" t="shared" si="24" ref="B51:B58">IF(B6="","",B6)</f>
        <v>倶楽部ひげ</v>
      </c>
      <c r="C51" s="3">
        <f aca="true" t="shared" si="25" ref="C51:C58">COUNTIF($C28:$R28,1)</f>
        <v>1</v>
      </c>
      <c r="D51" s="3">
        <f aca="true" t="shared" si="26" ref="D51:D58">COUNTIF($C28:$R28,2)</f>
        <v>0</v>
      </c>
      <c r="E51" s="3">
        <f aca="true" t="shared" si="27" ref="E51:E58">COUNTIF($C28:$R28,3)</f>
        <v>1</v>
      </c>
      <c r="F51" s="3">
        <f aca="true" t="shared" si="28" ref="F51:F58">COUNTIF($C28:$R28,4)</f>
        <v>2</v>
      </c>
      <c r="G51" s="3">
        <f aca="true" t="shared" si="29" ref="G51:G58">COUNTIF($C28:$R28,5)</f>
        <v>5</v>
      </c>
      <c r="H51" s="3">
        <f aca="true" t="shared" si="30" ref="H51:H58">COUNTIF($C28:$R28,6)</f>
        <v>7</v>
      </c>
      <c r="I51" s="3">
        <f aca="true" t="shared" si="31" ref="I51:I58">COUNTIF($C28:$R28,7)</f>
        <v>0</v>
      </c>
    </row>
    <row r="52" spans="2:9" ht="11.25">
      <c r="B52" s="39" t="str">
        <f t="shared" si="24"/>
        <v>爬虫類と両生類</v>
      </c>
      <c r="C52" s="3">
        <f t="shared" si="25"/>
        <v>0</v>
      </c>
      <c r="D52" s="3">
        <f t="shared" si="26"/>
        <v>3</v>
      </c>
      <c r="E52" s="3">
        <f t="shared" si="27"/>
        <v>2</v>
      </c>
      <c r="F52" s="3">
        <f t="shared" si="28"/>
        <v>6</v>
      </c>
      <c r="G52" s="3">
        <f t="shared" si="29"/>
        <v>3</v>
      </c>
      <c r="H52" s="3">
        <f t="shared" si="30"/>
        <v>2</v>
      </c>
      <c r="I52" s="3">
        <f t="shared" si="31"/>
        <v>0</v>
      </c>
    </row>
    <row r="53" spans="2:9" ht="11.25">
      <c r="B53" s="39" t="str">
        <f t="shared" si="24"/>
        <v>懐古趣味同盟</v>
      </c>
      <c r="C53" s="3">
        <f t="shared" si="25"/>
        <v>1</v>
      </c>
      <c r="D53" s="3">
        <f t="shared" si="26"/>
        <v>4</v>
      </c>
      <c r="E53" s="3">
        <f t="shared" si="27"/>
        <v>9</v>
      </c>
      <c r="F53" s="3">
        <f t="shared" si="28"/>
        <v>1</v>
      </c>
      <c r="G53" s="3">
        <f t="shared" si="29"/>
        <v>0</v>
      </c>
      <c r="H53" s="3">
        <f t="shared" si="30"/>
        <v>1</v>
      </c>
      <c r="I53" s="3">
        <f t="shared" si="31"/>
        <v>0</v>
      </c>
    </row>
    <row r="54" spans="2:9" ht="11.25">
      <c r="B54" s="39" t="str">
        <f t="shared" si="24"/>
        <v>旅は道連れ世は情け</v>
      </c>
      <c r="C54" s="3">
        <f t="shared" si="25"/>
        <v>0</v>
      </c>
      <c r="D54" s="3">
        <f t="shared" si="26"/>
        <v>2</v>
      </c>
      <c r="E54" s="3">
        <f t="shared" si="27"/>
        <v>1</v>
      </c>
      <c r="F54" s="3">
        <f t="shared" si="28"/>
        <v>3</v>
      </c>
      <c r="G54" s="3">
        <f t="shared" si="29"/>
        <v>6</v>
      </c>
      <c r="H54" s="3">
        <f t="shared" si="30"/>
        <v>4</v>
      </c>
      <c r="I54" s="3">
        <f t="shared" si="31"/>
        <v>0</v>
      </c>
    </row>
    <row r="55" spans="2:9" ht="11.25">
      <c r="B55" s="39" t="str">
        <f t="shared" si="24"/>
        <v>図書部</v>
      </c>
      <c r="C55" s="3">
        <f t="shared" si="25"/>
        <v>6</v>
      </c>
      <c r="D55" s="3">
        <f t="shared" si="26"/>
        <v>2</v>
      </c>
      <c r="E55" s="3">
        <f t="shared" si="27"/>
        <v>1</v>
      </c>
      <c r="F55" s="3">
        <f t="shared" si="28"/>
        <v>3</v>
      </c>
      <c r="G55" s="3">
        <f t="shared" si="29"/>
        <v>2</v>
      </c>
      <c r="H55" s="3">
        <f t="shared" si="30"/>
        <v>2</v>
      </c>
      <c r="I55" s="3">
        <f t="shared" si="31"/>
        <v>0</v>
      </c>
    </row>
    <row r="56" spans="2:9" ht="11.25">
      <c r="B56" s="39">
        <f t="shared" si="24"/>
      </c>
      <c r="C56" s="3">
        <f t="shared" si="25"/>
        <v>0</v>
      </c>
      <c r="D56" s="3">
        <f t="shared" si="26"/>
        <v>0</v>
      </c>
      <c r="E56" s="3">
        <f t="shared" si="27"/>
        <v>0</v>
      </c>
      <c r="F56" s="3">
        <f t="shared" si="28"/>
        <v>0</v>
      </c>
      <c r="G56" s="3">
        <f t="shared" si="29"/>
        <v>0</v>
      </c>
      <c r="H56" s="3">
        <f t="shared" si="30"/>
        <v>0</v>
      </c>
      <c r="I56" s="3">
        <f t="shared" si="31"/>
        <v>0</v>
      </c>
    </row>
    <row r="57" spans="2:9" ht="11.25">
      <c r="B57" s="39">
        <f t="shared" si="24"/>
      </c>
      <c r="C57" s="3">
        <f t="shared" si="25"/>
        <v>0</v>
      </c>
      <c r="D57" s="3">
        <f t="shared" si="26"/>
        <v>0</v>
      </c>
      <c r="E57" s="3">
        <f t="shared" si="27"/>
        <v>0</v>
      </c>
      <c r="F57" s="3">
        <f t="shared" si="28"/>
        <v>0</v>
      </c>
      <c r="G57" s="3">
        <f t="shared" si="29"/>
        <v>0</v>
      </c>
      <c r="H57" s="3">
        <f t="shared" si="30"/>
        <v>0</v>
      </c>
      <c r="I57" s="3">
        <f t="shared" si="31"/>
        <v>0</v>
      </c>
    </row>
    <row r="58" spans="2:9" ht="11.25">
      <c r="B58" s="39">
        <f t="shared" si="24"/>
      </c>
      <c r="C58" s="3">
        <f t="shared" si="25"/>
        <v>0</v>
      </c>
      <c r="D58" s="3">
        <f t="shared" si="26"/>
        <v>0</v>
      </c>
      <c r="E58" s="3">
        <f t="shared" si="27"/>
        <v>0</v>
      </c>
      <c r="F58" s="3">
        <f t="shared" si="28"/>
        <v>0</v>
      </c>
      <c r="G58" s="3">
        <f t="shared" si="29"/>
        <v>0</v>
      </c>
      <c r="H58" s="3">
        <f t="shared" si="30"/>
        <v>0</v>
      </c>
      <c r="I58" s="3">
        <f t="shared" si="31"/>
        <v>0</v>
      </c>
    </row>
  </sheetData>
  <mergeCells count="6">
    <mergeCell ref="M3:N3"/>
    <mergeCell ref="O3:Q3"/>
    <mergeCell ref="S3:AA3"/>
    <mergeCell ref="M25:N25"/>
    <mergeCell ref="O25:Q25"/>
    <mergeCell ref="S25:AA25"/>
  </mergeCells>
  <conditionalFormatting sqref="AB27:AB32 C27:AA43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1997-01-08T22:48:59Z</dcterms:created>
  <dcterms:modified xsi:type="dcterms:W3CDTF">2013-03-04T13:50:03Z</dcterms:modified>
  <cp:category/>
  <cp:version/>
  <cp:contentType/>
  <cp:contentStatus/>
</cp:coreProperties>
</file>