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650" yWindow="1170" windowWidth="11535" windowHeight="9465" activeTab="1"/>
  </bookViews>
  <sheets>
    <sheet name="ワルシャート式" sheetId="7" r:id="rId1"/>
    <sheet name="スティーブンソン式" sheetId="10" r:id="rId2"/>
  </sheets>
  <calcPr calcId="145621"/>
</workbook>
</file>

<file path=xl/calcChain.xml><?xml version="1.0" encoding="utf-8"?>
<calcChain xmlns="http://schemas.openxmlformats.org/spreadsheetml/2006/main">
  <c r="J7" i="10" l="1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I7" i="10"/>
  <c r="I7" i="7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I8" i="10"/>
  <c r="I5" i="10"/>
  <c r="O5" i="10"/>
  <c r="P5" i="10"/>
  <c r="Q5" i="10"/>
  <c r="R5" i="10"/>
  <c r="S5" i="10"/>
  <c r="T5" i="10"/>
  <c r="U5" i="10"/>
  <c r="V5" i="10"/>
  <c r="W5" i="10"/>
  <c r="X5" i="10"/>
  <c r="Y5" i="10"/>
  <c r="Z5" i="10"/>
  <c r="J5" i="10"/>
  <c r="K5" i="10"/>
  <c r="L5" i="10"/>
  <c r="M5" i="10"/>
  <c r="N5" i="10"/>
  <c r="I4" i="10"/>
  <c r="P4" i="10"/>
  <c r="Q4" i="10"/>
  <c r="R4" i="10"/>
  <c r="S4" i="10"/>
  <c r="T4" i="10"/>
  <c r="U4" i="10"/>
  <c r="V4" i="10"/>
  <c r="W4" i="10"/>
  <c r="X4" i="10"/>
  <c r="Y4" i="10"/>
  <c r="Z4" i="10"/>
  <c r="K4" i="10"/>
  <c r="L4" i="10"/>
  <c r="M4" i="10"/>
  <c r="N4" i="10"/>
  <c r="O4" i="10"/>
  <c r="J4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10" i="10"/>
  <c r="Z10" i="10"/>
  <c r="Z11" i="10"/>
  <c r="Z12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13" i="10"/>
  <c r="Z14" i="10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I6" i="7"/>
  <c r="AA2" i="7" l="1"/>
  <c r="K2" i="7" l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B2" i="7" s="1"/>
  <c r="J2" i="7"/>
  <c r="K2" i="10"/>
  <c r="L2" i="10" s="1"/>
  <c r="M2" i="10" s="1"/>
  <c r="N2" i="10" s="1"/>
  <c r="O2" i="10" s="1"/>
  <c r="P2" i="10" s="1"/>
  <c r="Q2" i="10" s="1"/>
  <c r="R2" i="10" s="1"/>
  <c r="S2" i="10" s="1"/>
  <c r="T2" i="10" s="1"/>
  <c r="U2" i="10" s="1"/>
  <c r="V2" i="10" s="1"/>
  <c r="W2" i="10" s="1"/>
  <c r="X2" i="10" s="1"/>
  <c r="Y2" i="10" s="1"/>
  <c r="Z2" i="10" s="1"/>
  <c r="AA2" i="10" s="1"/>
  <c r="AB2" i="10" s="1"/>
  <c r="J2" i="10"/>
  <c r="C10" i="10" l="1"/>
  <c r="AD12" i="10" s="1"/>
  <c r="AF12" i="10" s="1"/>
  <c r="AD11" i="10"/>
  <c r="AF11" i="10" s="1"/>
  <c r="AD13" i="10"/>
  <c r="AF13" i="10" s="1"/>
  <c r="AD15" i="10"/>
  <c r="AF15" i="10" s="1"/>
  <c r="AD17" i="10"/>
  <c r="AF17" i="10" s="1"/>
  <c r="AD19" i="10"/>
  <c r="AF19" i="10" s="1"/>
  <c r="AD21" i="10"/>
  <c r="AF21" i="10" s="1"/>
  <c r="AD23" i="10"/>
  <c r="AF23" i="10" s="1"/>
  <c r="AD25" i="10"/>
  <c r="AF25" i="10" s="1"/>
  <c r="AD27" i="10"/>
  <c r="AF27" i="10" s="1"/>
  <c r="AD29" i="10"/>
  <c r="AF29" i="10" s="1"/>
  <c r="AD10" i="10"/>
  <c r="AF10" i="10" s="1"/>
  <c r="I6" i="10"/>
  <c r="C11" i="10"/>
  <c r="AE11" i="10" s="1"/>
  <c r="C9" i="10"/>
  <c r="AC11" i="10" s="1"/>
  <c r="C3" i="10"/>
  <c r="F11" i="10"/>
  <c r="F12" i="10" s="1"/>
  <c r="G10" i="10"/>
  <c r="H10" i="10" s="1"/>
  <c r="G10" i="7"/>
  <c r="F11" i="7"/>
  <c r="F12" i="7" s="1"/>
  <c r="H10" i="7"/>
  <c r="AC30" i="10" l="1"/>
  <c r="AC28" i="10"/>
  <c r="AC24" i="10"/>
  <c r="AC22" i="10"/>
  <c r="AC20" i="10"/>
  <c r="AC18" i="10"/>
  <c r="AC14" i="10"/>
  <c r="AC12" i="10"/>
  <c r="AC10" i="10"/>
  <c r="AC29" i="10"/>
  <c r="AC27" i="10"/>
  <c r="AC25" i="10"/>
  <c r="AC23" i="10"/>
  <c r="AC21" i="10"/>
  <c r="AC19" i="10"/>
  <c r="AC17" i="10"/>
  <c r="AC15" i="10"/>
  <c r="AC13" i="10"/>
  <c r="AD30" i="10"/>
  <c r="AF30" i="10" s="1"/>
  <c r="AD28" i="10"/>
  <c r="AF28" i="10" s="1"/>
  <c r="AD26" i="10"/>
  <c r="AF26" i="10" s="1"/>
  <c r="AD24" i="10"/>
  <c r="AF24" i="10" s="1"/>
  <c r="AD22" i="10"/>
  <c r="AF22" i="10" s="1"/>
  <c r="AD20" i="10"/>
  <c r="AF20" i="10" s="1"/>
  <c r="AD18" i="10"/>
  <c r="AF18" i="10" s="1"/>
  <c r="AD16" i="10"/>
  <c r="AF16" i="10" s="1"/>
  <c r="AD14" i="10"/>
  <c r="AF14" i="10" s="1"/>
  <c r="AE10" i="10"/>
  <c r="AE28" i="10"/>
  <c r="AE26" i="10"/>
  <c r="AE25" i="10"/>
  <c r="AE23" i="10"/>
  <c r="AE20" i="10"/>
  <c r="AE18" i="10"/>
  <c r="AE17" i="10"/>
  <c r="AE15" i="10"/>
  <c r="AE13" i="10"/>
  <c r="J3" i="10"/>
  <c r="K3" i="10"/>
  <c r="M3" i="10"/>
  <c r="O3" i="10"/>
  <c r="Q3" i="10"/>
  <c r="S3" i="10"/>
  <c r="U3" i="10"/>
  <c r="W3" i="10"/>
  <c r="Y3" i="10"/>
  <c r="I3" i="10"/>
  <c r="L3" i="10"/>
  <c r="N3" i="10"/>
  <c r="P3" i="10"/>
  <c r="R3" i="10"/>
  <c r="T3" i="10"/>
  <c r="V3" i="10"/>
  <c r="X3" i="10"/>
  <c r="Z3" i="10"/>
  <c r="AC26" i="10"/>
  <c r="AC16" i="10"/>
  <c r="AE30" i="10"/>
  <c r="AE29" i="10"/>
  <c r="AE27" i="10"/>
  <c r="AE24" i="10"/>
  <c r="AE22" i="10"/>
  <c r="AE21" i="10"/>
  <c r="AE19" i="10"/>
  <c r="AE16" i="10"/>
  <c r="AE14" i="10"/>
  <c r="AE12" i="10"/>
  <c r="G12" i="7"/>
  <c r="F13" i="7"/>
  <c r="G11" i="7"/>
  <c r="H11" i="7" s="1"/>
  <c r="F13" i="10"/>
  <c r="G12" i="10"/>
  <c r="H12" i="10" s="1"/>
  <c r="G11" i="10"/>
  <c r="H11" i="10" s="1"/>
  <c r="H12" i="7"/>
  <c r="C12" i="7"/>
  <c r="C11" i="7"/>
  <c r="C10" i="7"/>
  <c r="I3" i="7" l="1"/>
  <c r="K3" i="7"/>
  <c r="M3" i="7"/>
  <c r="O3" i="7"/>
  <c r="O5" i="7" s="1"/>
  <c r="Q3" i="7"/>
  <c r="Q5" i="7" s="1"/>
  <c r="S3" i="7"/>
  <c r="S5" i="7" s="1"/>
  <c r="U3" i="7"/>
  <c r="U5" i="7" s="1"/>
  <c r="W3" i="7"/>
  <c r="Y3" i="7"/>
  <c r="J3" i="7"/>
  <c r="L3" i="7"/>
  <c r="N3" i="7"/>
  <c r="N5" i="7" s="1"/>
  <c r="P3" i="7"/>
  <c r="R3" i="7"/>
  <c r="T3" i="7"/>
  <c r="V3" i="7"/>
  <c r="V5" i="7" s="1"/>
  <c r="X3" i="7"/>
  <c r="Z3" i="7"/>
  <c r="G13" i="7"/>
  <c r="F14" i="7"/>
  <c r="F14" i="10"/>
  <c r="G13" i="10"/>
  <c r="AE30" i="7"/>
  <c r="AE28" i="7"/>
  <c r="AE26" i="7"/>
  <c r="AE24" i="7"/>
  <c r="AE22" i="7"/>
  <c r="AE20" i="7"/>
  <c r="AE18" i="7"/>
  <c r="AE16" i="7"/>
  <c r="AE14" i="7"/>
  <c r="AE12" i="7"/>
  <c r="AE29" i="7"/>
  <c r="AE25" i="7"/>
  <c r="AE21" i="7"/>
  <c r="AE17" i="7"/>
  <c r="AE13" i="7"/>
  <c r="AE27" i="7"/>
  <c r="AE23" i="7"/>
  <c r="AE19" i="7"/>
  <c r="AE15" i="7"/>
  <c r="AE11" i="7"/>
  <c r="AE10" i="7"/>
  <c r="AC30" i="7"/>
  <c r="AC28" i="7"/>
  <c r="AC26" i="7"/>
  <c r="AC24" i="7"/>
  <c r="AC22" i="7"/>
  <c r="AC20" i="7"/>
  <c r="AC18" i="7"/>
  <c r="AC16" i="7"/>
  <c r="AC14" i="7"/>
  <c r="AC12" i="7"/>
  <c r="AC27" i="7"/>
  <c r="AC23" i="7"/>
  <c r="AC19" i="7"/>
  <c r="AC15" i="7"/>
  <c r="AC11" i="7"/>
  <c r="AC29" i="7"/>
  <c r="AC25" i="7"/>
  <c r="AC21" i="7"/>
  <c r="AC17" i="7"/>
  <c r="AC13" i="7"/>
  <c r="AC10" i="7"/>
  <c r="AD29" i="7"/>
  <c r="AF29" i="7" s="1"/>
  <c r="AD27" i="7"/>
  <c r="AF27" i="7" s="1"/>
  <c r="AD25" i="7"/>
  <c r="AF25" i="7" s="1"/>
  <c r="AD23" i="7"/>
  <c r="AF23" i="7" s="1"/>
  <c r="AD21" i="7"/>
  <c r="AF21" i="7" s="1"/>
  <c r="AD19" i="7"/>
  <c r="AF19" i="7" s="1"/>
  <c r="AD17" i="7"/>
  <c r="AF17" i="7" s="1"/>
  <c r="AD15" i="7"/>
  <c r="AF15" i="7" s="1"/>
  <c r="AD13" i="7"/>
  <c r="AF13" i="7" s="1"/>
  <c r="AD11" i="7"/>
  <c r="AF11" i="7" s="1"/>
  <c r="AD28" i="7"/>
  <c r="AF28" i="7" s="1"/>
  <c r="AD24" i="7"/>
  <c r="AF24" i="7" s="1"/>
  <c r="AD20" i="7"/>
  <c r="AF20" i="7" s="1"/>
  <c r="AD16" i="7"/>
  <c r="AF16" i="7" s="1"/>
  <c r="AD12" i="7"/>
  <c r="AF12" i="7" s="1"/>
  <c r="AD10" i="7"/>
  <c r="AF10" i="7" s="1"/>
  <c r="AD30" i="7"/>
  <c r="AF30" i="7" s="1"/>
  <c r="AD26" i="7"/>
  <c r="AF26" i="7" s="1"/>
  <c r="AD22" i="7"/>
  <c r="AF22" i="7" s="1"/>
  <c r="AD18" i="7"/>
  <c r="AF18" i="7" s="1"/>
  <c r="AD14" i="7"/>
  <c r="AF14" i="7" s="1"/>
  <c r="H13" i="7"/>
  <c r="Z4" i="7" l="1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8" i="7"/>
  <c r="Z10" i="7"/>
  <c r="Z27" i="7"/>
  <c r="Z29" i="7"/>
  <c r="Z30" i="7"/>
  <c r="Z8" i="7"/>
  <c r="Z7" i="7" s="1"/>
  <c r="R4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8" i="7"/>
  <c r="R10" i="7"/>
  <c r="R27" i="7"/>
  <c r="R29" i="7"/>
  <c r="R30" i="7"/>
  <c r="R8" i="7"/>
  <c r="R7" i="7" s="1"/>
  <c r="J4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8" i="7"/>
  <c r="J10" i="7"/>
  <c r="J27" i="7"/>
  <c r="J29" i="7"/>
  <c r="J30" i="7"/>
  <c r="J8" i="7"/>
  <c r="J7" i="7" s="1"/>
  <c r="X4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7" i="7"/>
  <c r="X10" i="7"/>
  <c r="X26" i="7"/>
  <c r="X28" i="7"/>
  <c r="X29" i="7"/>
  <c r="X30" i="7"/>
  <c r="X8" i="7"/>
  <c r="X7" i="7" s="1"/>
  <c r="T4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7" i="7"/>
  <c r="T10" i="7"/>
  <c r="T26" i="7"/>
  <c r="T28" i="7"/>
  <c r="T29" i="7"/>
  <c r="T30" i="7"/>
  <c r="T8" i="7"/>
  <c r="T7" i="7" s="1"/>
  <c r="P4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7" i="7"/>
  <c r="P29" i="7"/>
  <c r="P10" i="7"/>
  <c r="P26" i="7"/>
  <c r="P28" i="7"/>
  <c r="P30" i="7"/>
  <c r="P8" i="7"/>
  <c r="P7" i="7" s="1"/>
  <c r="L4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9" i="7"/>
  <c r="L10" i="7"/>
  <c r="L28" i="7"/>
  <c r="L30" i="7"/>
  <c r="L8" i="7"/>
  <c r="L7" i="7" s="1"/>
  <c r="Y11" i="7"/>
  <c r="Y12" i="7"/>
  <c r="Y13" i="7"/>
  <c r="Y14" i="7"/>
  <c r="Y15" i="7"/>
  <c r="Y4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10" i="7"/>
  <c r="Y8" i="7"/>
  <c r="Y7" i="7" s="1"/>
  <c r="U11" i="7"/>
  <c r="U12" i="7"/>
  <c r="U13" i="7"/>
  <c r="U14" i="7"/>
  <c r="U15" i="7"/>
  <c r="U4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10" i="7"/>
  <c r="U8" i="7"/>
  <c r="U7" i="7" s="1"/>
  <c r="Q11" i="7"/>
  <c r="Q12" i="7"/>
  <c r="Q13" i="7"/>
  <c r="Q14" i="7"/>
  <c r="Q15" i="7"/>
  <c r="Q4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8" i="7"/>
  <c r="Q7" i="7" s="1"/>
  <c r="Q10" i="7"/>
  <c r="M11" i="7"/>
  <c r="M12" i="7"/>
  <c r="M13" i="7"/>
  <c r="M14" i="7"/>
  <c r="M15" i="7"/>
  <c r="M4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8" i="7"/>
  <c r="M7" i="7" s="1"/>
  <c r="M10" i="7"/>
  <c r="Y5" i="7"/>
  <c r="M5" i="7"/>
  <c r="Z5" i="7"/>
  <c r="R5" i="7"/>
  <c r="J5" i="7"/>
  <c r="V4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8" i="7"/>
  <c r="V10" i="7"/>
  <c r="V27" i="7"/>
  <c r="V29" i="7"/>
  <c r="V30" i="7"/>
  <c r="V8" i="7"/>
  <c r="V7" i="7" s="1"/>
  <c r="N4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8" i="7"/>
  <c r="N10" i="7"/>
  <c r="N27" i="7"/>
  <c r="N29" i="7"/>
  <c r="N30" i="7"/>
  <c r="N8" i="7"/>
  <c r="N7" i="7" s="1"/>
  <c r="W11" i="7"/>
  <c r="W12" i="7"/>
  <c r="W13" i="7"/>
  <c r="W14" i="7"/>
  <c r="W15" i="7"/>
  <c r="W4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8" i="7"/>
  <c r="W7" i="7" s="1"/>
  <c r="W10" i="7"/>
  <c r="S11" i="7"/>
  <c r="S12" i="7"/>
  <c r="S13" i="7"/>
  <c r="S14" i="7"/>
  <c r="S15" i="7"/>
  <c r="S4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8" i="7"/>
  <c r="S7" i="7" s="1"/>
  <c r="S10" i="7"/>
  <c r="O11" i="7"/>
  <c r="O12" i="7"/>
  <c r="O13" i="7"/>
  <c r="O14" i="7"/>
  <c r="O15" i="7"/>
  <c r="O4" i="7"/>
  <c r="O17" i="7"/>
  <c r="O16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8" i="7"/>
  <c r="O7" i="7" s="1"/>
  <c r="O10" i="7"/>
  <c r="K11" i="7"/>
  <c r="K12" i="7"/>
  <c r="K13" i="7"/>
  <c r="K14" i="7"/>
  <c r="K15" i="7"/>
  <c r="K16" i="7"/>
  <c r="K4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8" i="7"/>
  <c r="K7" i="7" s="1"/>
  <c r="K10" i="7"/>
  <c r="I11" i="7"/>
  <c r="I12" i="7"/>
  <c r="I13" i="7"/>
  <c r="I14" i="7"/>
  <c r="I15" i="7"/>
  <c r="I16" i="7"/>
  <c r="I4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8" i="7"/>
  <c r="I10" i="7"/>
  <c r="K5" i="7"/>
  <c r="X5" i="7"/>
  <c r="T5" i="7"/>
  <c r="P5" i="7"/>
  <c r="L5" i="7"/>
  <c r="W5" i="7"/>
  <c r="I5" i="7"/>
  <c r="G14" i="7"/>
  <c r="F15" i="7"/>
  <c r="F15" i="10"/>
  <c r="G14" i="10"/>
  <c r="H13" i="10"/>
  <c r="G15" i="7" l="1"/>
  <c r="F16" i="7"/>
  <c r="H14" i="10"/>
  <c r="F16" i="10"/>
  <c r="G15" i="10"/>
  <c r="H14" i="7"/>
  <c r="G16" i="7" l="1"/>
  <c r="F17" i="7"/>
  <c r="F17" i="10"/>
  <c r="G16" i="10"/>
  <c r="H15" i="10"/>
  <c r="H15" i="7"/>
  <c r="G17" i="7" l="1"/>
  <c r="F18" i="7"/>
  <c r="H16" i="10"/>
  <c r="F18" i="10"/>
  <c r="G17" i="10"/>
  <c r="H16" i="7"/>
  <c r="G18" i="7" l="1"/>
  <c r="F19" i="7"/>
  <c r="H17" i="10"/>
  <c r="F19" i="10"/>
  <c r="G18" i="10"/>
  <c r="H17" i="7"/>
  <c r="G19" i="7" l="1"/>
  <c r="F20" i="7"/>
  <c r="H18" i="10"/>
  <c r="F20" i="10"/>
  <c r="G19" i="10"/>
  <c r="H18" i="7"/>
  <c r="G20" i="7" l="1"/>
  <c r="F21" i="7"/>
  <c r="H19" i="10"/>
  <c r="F21" i="10"/>
  <c r="G20" i="10"/>
  <c r="H19" i="7"/>
  <c r="G21" i="7" l="1"/>
  <c r="F22" i="7"/>
  <c r="H20" i="10"/>
  <c r="F22" i="10"/>
  <c r="G21" i="10"/>
  <c r="H20" i="7"/>
  <c r="G22" i="7" l="1"/>
  <c r="F23" i="7"/>
  <c r="H21" i="10"/>
  <c r="F23" i="10"/>
  <c r="G22" i="10"/>
  <c r="H21" i="7"/>
  <c r="G23" i="7" l="1"/>
  <c r="F24" i="7"/>
  <c r="H22" i="10"/>
  <c r="F24" i="10"/>
  <c r="G23" i="10"/>
  <c r="H22" i="7"/>
  <c r="G24" i="7" l="1"/>
  <c r="F25" i="7"/>
  <c r="H23" i="10"/>
  <c r="F25" i="10"/>
  <c r="G24" i="10"/>
  <c r="H23" i="7"/>
  <c r="F26" i="7" l="1"/>
  <c r="G25" i="7"/>
  <c r="F26" i="10"/>
  <c r="G25" i="10"/>
  <c r="H24" i="10"/>
  <c r="H24" i="7"/>
  <c r="F27" i="7" l="1"/>
  <c r="G26" i="7"/>
  <c r="H25" i="10"/>
  <c r="F27" i="10"/>
  <c r="G26" i="10"/>
  <c r="H26" i="7"/>
  <c r="H25" i="7"/>
  <c r="F28" i="7" l="1"/>
  <c r="G27" i="7"/>
  <c r="H26" i="10"/>
  <c r="F28" i="10"/>
  <c r="G27" i="10"/>
  <c r="G28" i="7" l="1"/>
  <c r="F29" i="7"/>
  <c r="F29" i="10"/>
  <c r="G28" i="10"/>
  <c r="H27" i="10"/>
  <c r="H27" i="7"/>
  <c r="F30" i="7" l="1"/>
  <c r="G30" i="7" s="1"/>
  <c r="G29" i="7"/>
  <c r="H28" i="10"/>
  <c r="F30" i="10"/>
  <c r="G30" i="10" s="1"/>
  <c r="G29" i="10"/>
  <c r="H28" i="7"/>
  <c r="H30" i="10" l="1"/>
  <c r="H29" i="10"/>
  <c r="H30" i="7"/>
  <c r="H29" i="7"/>
</calcChain>
</file>

<file path=xl/sharedStrings.xml><?xml version="1.0" encoding="utf-8"?>
<sst xmlns="http://schemas.openxmlformats.org/spreadsheetml/2006/main" count="82" uniqueCount="35">
  <si>
    <t>リード角</t>
    <rPh sb="3" eb="4">
      <t>カク</t>
    </rPh>
    <phoneticPr fontId="1"/>
  </si>
  <si>
    <t>偏心輪回転半径</t>
    <rPh sb="0" eb="3">
      <t>ヘンシンリン</t>
    </rPh>
    <rPh sb="3" eb="5">
      <t>カイテン</t>
    </rPh>
    <rPh sb="5" eb="7">
      <t>ハンケイ</t>
    </rPh>
    <phoneticPr fontId="1"/>
  </si>
  <si>
    <t>Vo</t>
    <phoneticPr fontId="1"/>
  </si>
  <si>
    <t>Vi</t>
    <phoneticPr fontId="1"/>
  </si>
  <si>
    <t>Po</t>
    <phoneticPr fontId="1"/>
  </si>
  <si>
    <t>Pi</t>
    <phoneticPr fontId="1"/>
  </si>
  <si>
    <t>°</t>
    <phoneticPr fontId="1"/>
  </si>
  <si>
    <t>mm</t>
    <phoneticPr fontId="1"/>
  </si>
  <si>
    <t>ｺﾝﾋﾞﾈｰｼｮﾝﾚﾊﾞｰn</t>
    <phoneticPr fontId="1"/>
  </si>
  <si>
    <t>ｺﾝﾋﾞﾈｰｼｮﾝﾚﾊﾞｰm</t>
    <phoneticPr fontId="1"/>
  </si>
  <si>
    <t>U/C</t>
    <phoneticPr fontId="2"/>
  </si>
  <si>
    <t>ε1</t>
    <phoneticPr fontId="2"/>
  </si>
  <si>
    <t>θ1[rad]</t>
    <phoneticPr fontId="2"/>
  </si>
  <si>
    <t>給気ラップ</t>
    <rPh sb="0" eb="2">
      <t>キュウキ</t>
    </rPh>
    <phoneticPr fontId="2"/>
  </si>
  <si>
    <t>排気ラップ</t>
    <rPh sb="0" eb="2">
      <t>ハイキ</t>
    </rPh>
    <phoneticPr fontId="2"/>
  </si>
  <si>
    <t>θ3[rad]</t>
    <phoneticPr fontId="2"/>
  </si>
  <si>
    <t>θ2[rad]</t>
    <phoneticPr fontId="2"/>
  </si>
  <si>
    <t>ｱﾄﾞﾐｯｼｮﾝﾘｰﾄﾞ</t>
    <phoneticPr fontId="2"/>
  </si>
  <si>
    <t>ｱﾄﾞﾐｯｼｮﾝｶｯﾄｵﾌ</t>
    <phoneticPr fontId="2"/>
  </si>
  <si>
    <t>ｴｷﾞｿﾞｰｽﾄ</t>
    <phoneticPr fontId="2"/>
  </si>
  <si>
    <t>ｴｷﾞｿﾞｰｽﾄｶｯﾄｵﾌ</t>
    <phoneticPr fontId="2"/>
  </si>
  <si>
    <t>ポート長</t>
    <rPh sb="3" eb="4">
      <t>チョウ</t>
    </rPh>
    <phoneticPr fontId="2"/>
  </si>
  <si>
    <t>リード角</t>
    <rPh sb="3" eb="4">
      <t>カク</t>
    </rPh>
    <phoneticPr fontId="2"/>
  </si>
  <si>
    <t>rad</t>
    <phoneticPr fontId="2"/>
  </si>
  <si>
    <t>給気最大</t>
    <rPh sb="0" eb="2">
      <t>キュウキ</t>
    </rPh>
    <rPh sb="2" eb="4">
      <t>サイダイ</t>
    </rPh>
    <phoneticPr fontId="2"/>
  </si>
  <si>
    <t>排気最大</t>
    <rPh sb="0" eb="2">
      <t>ハイキ</t>
    </rPh>
    <rPh sb="2" eb="4">
      <t>サイダイ</t>
    </rPh>
    <phoneticPr fontId="2"/>
  </si>
  <si>
    <t>行程</t>
    <rPh sb="0" eb="2">
      <t>コウテイ</t>
    </rPh>
    <phoneticPr fontId="2"/>
  </si>
  <si>
    <t>°</t>
    <phoneticPr fontId="2"/>
  </si>
  <si>
    <t>排気下限</t>
    <rPh sb="0" eb="2">
      <t>ハイキ</t>
    </rPh>
    <rPh sb="2" eb="4">
      <t>カゲン</t>
    </rPh>
    <phoneticPr fontId="2"/>
  </si>
  <si>
    <t>給気下限</t>
    <rPh sb="0" eb="2">
      <t>キュウキ</t>
    </rPh>
    <rPh sb="2" eb="4">
      <t>カゲン</t>
    </rPh>
    <phoneticPr fontId="2"/>
  </si>
  <si>
    <t>クランク回転半径R</t>
    <rPh sb="4" eb="6">
      <t>カイテン</t>
    </rPh>
    <rPh sb="6" eb="8">
      <t>ハンケイ</t>
    </rPh>
    <phoneticPr fontId="1"/>
  </si>
  <si>
    <t>偏心輪回転半径r</t>
    <rPh sb="0" eb="3">
      <t>ヘンシンリン</t>
    </rPh>
    <rPh sb="3" eb="5">
      <t>カイテン</t>
    </rPh>
    <rPh sb="5" eb="7">
      <t>ハンケイ</t>
    </rPh>
    <phoneticPr fontId="1"/>
  </si>
  <si>
    <t>Vt(β)＝0</t>
    <phoneticPr fontId="2"/>
  </si>
  <si>
    <t>β[rad]</t>
    <phoneticPr fontId="2"/>
  </si>
  <si>
    <t>θ4[rad]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</si>
</sst>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0" fillId="0" borderId="5" xfId="0" applyNumberFormat="1" applyBorder="1">
      <alignment vertical="center"/>
    </xf>
    <xf numFmtId="177" fontId="0" fillId="0" borderId="0" xfId="0" applyNumberFormat="1" applyBorder="1">
      <alignment vertical="center"/>
    </xf>
    <xf numFmtId="0" fontId="0" fillId="0" borderId="9" xfId="0" applyNumberFormat="1" applyBorder="1">
      <alignment vertical="center"/>
    </xf>
    <xf numFmtId="177" fontId="0" fillId="0" borderId="7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9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楕円弁線図（ワルシャート式）</a:t>
            </a:r>
          </a:p>
        </c:rich>
      </c:tx>
      <c:layout>
        <c:manualLayout>
          <c:xMode val="edge"/>
          <c:yMode val="edge"/>
          <c:x val="8.4812253098400098E-2"/>
          <c:y val="5.02919416613476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80314005355948E-2"/>
          <c:y val="2.1722734801627622E-2"/>
          <c:w val="0.80403294357683686"/>
          <c:h val="0.95289693463955583"/>
        </c:manualLayout>
      </c:layout>
      <c:scatterChart>
        <c:scatterStyle val="smoothMarker"/>
        <c:varyColors val="0"/>
        <c:ser>
          <c:idx val="22"/>
          <c:order val="0"/>
          <c:tx>
            <c:strRef>
              <c:f>ワルシャート式!$AE$9</c:f>
              <c:strCache>
                <c:ptCount val="1"/>
                <c:pt idx="0">
                  <c:v>給気最大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ワルシャート式!$AE$10:$AE$30</c:f>
              <c:numCache>
                <c:formatCode>General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</c:numCache>
            </c:numRef>
          </c:yVal>
          <c:smooth val="1"/>
        </c:ser>
        <c:ser>
          <c:idx val="21"/>
          <c:order val="1"/>
          <c:tx>
            <c:strRef>
              <c:f>ワルシャート式!$AC$9</c:f>
              <c:strCache>
                <c:ptCount val="1"/>
                <c:pt idx="0">
                  <c:v>給気下限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ワルシャート式!$AC$10:$AC$30</c:f>
              <c:numCache>
                <c:formatCode>General</c:formatCode>
                <c:ptCount val="21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</c:numCache>
            </c:numRef>
          </c:yVal>
          <c:smooth val="1"/>
        </c:ser>
        <c:ser>
          <c:idx val="20"/>
          <c:order val="2"/>
          <c:tx>
            <c:strRef>
              <c:f>ワルシャート式!$AD$9</c:f>
              <c:strCache>
                <c:ptCount val="1"/>
                <c:pt idx="0">
                  <c:v>排気下限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ワルシャート式!$AD$10:$AD$30</c:f>
              <c:numCache>
                <c:formatCode>General</c:formatCode>
                <c:ptCount val="2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-2</c:v>
                </c:pt>
                <c:pt idx="19">
                  <c:v>-2</c:v>
                </c:pt>
                <c:pt idx="20">
                  <c:v>-2</c:v>
                </c:pt>
              </c:numCache>
            </c:numRef>
          </c:yVal>
          <c:smooth val="1"/>
        </c:ser>
        <c:ser>
          <c:idx val="23"/>
          <c:order val="3"/>
          <c:tx>
            <c:strRef>
              <c:f>ワルシャート式!$AF$9</c:f>
              <c:strCache>
                <c:ptCount val="1"/>
                <c:pt idx="0">
                  <c:v>排気最大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ワルシャート式!$AF$10:$AF$30</c:f>
              <c:numCache>
                <c:formatCode>General</c:formatCode>
                <c:ptCount val="21"/>
                <c:pt idx="0">
                  <c:v>-54</c:v>
                </c:pt>
                <c:pt idx="1">
                  <c:v>-54</c:v>
                </c:pt>
                <c:pt idx="2">
                  <c:v>-54</c:v>
                </c:pt>
                <c:pt idx="3">
                  <c:v>-54</c:v>
                </c:pt>
                <c:pt idx="4">
                  <c:v>-54</c:v>
                </c:pt>
                <c:pt idx="5">
                  <c:v>-54</c:v>
                </c:pt>
                <c:pt idx="6">
                  <c:v>-54</c:v>
                </c:pt>
                <c:pt idx="7">
                  <c:v>-54</c:v>
                </c:pt>
                <c:pt idx="8">
                  <c:v>-54</c:v>
                </c:pt>
                <c:pt idx="9">
                  <c:v>-54</c:v>
                </c:pt>
                <c:pt idx="10">
                  <c:v>-54</c:v>
                </c:pt>
                <c:pt idx="11">
                  <c:v>-54</c:v>
                </c:pt>
                <c:pt idx="12">
                  <c:v>-54</c:v>
                </c:pt>
                <c:pt idx="13">
                  <c:v>-54</c:v>
                </c:pt>
                <c:pt idx="14">
                  <c:v>-54</c:v>
                </c:pt>
                <c:pt idx="15">
                  <c:v>-54</c:v>
                </c:pt>
                <c:pt idx="16">
                  <c:v>-54</c:v>
                </c:pt>
                <c:pt idx="17">
                  <c:v>-54</c:v>
                </c:pt>
                <c:pt idx="18">
                  <c:v>-54</c:v>
                </c:pt>
                <c:pt idx="19">
                  <c:v>-54</c:v>
                </c:pt>
                <c:pt idx="20">
                  <c:v>-54</c:v>
                </c:pt>
              </c:numCache>
            </c:numRef>
          </c:yVal>
          <c:smooth val="1"/>
        </c:ser>
        <c:ser>
          <c:idx val="0"/>
          <c:order val="4"/>
          <c:tx>
            <c:strRef>
              <c:f>ワルシャート式!$I$2</c:f>
              <c:strCache>
                <c:ptCount val="1"/>
                <c:pt idx="0">
                  <c:v>0.00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ワルシャート式!$I$10:$I$30</c:f>
              <c:numCache>
                <c:formatCode>0.00_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ワルシャート式!$J$2</c:f>
              <c:strCache>
                <c:ptCount val="1"/>
                <c:pt idx="0">
                  <c:v>0.05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ワルシャート式!$J$10:$J$30</c:f>
              <c:numCache>
                <c:formatCode>0.00_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ser>
          <c:idx val="2"/>
          <c:order val="6"/>
          <c:tx>
            <c:strRef>
              <c:f>ワルシャート式!$K$2</c:f>
              <c:strCache>
                <c:ptCount val="1"/>
                <c:pt idx="0">
                  <c:v>0.10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ワルシャート式!$K$10:$K$30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43.429951953808477</c:v>
                </c:pt>
                <c:pt idx="2">
                  <c:v>38.346382534142769</c:v>
                </c:pt>
                <c:pt idx="3">
                  <c:v>29.509202017077818</c:v>
                </c:pt>
                <c:pt idx="4">
                  <c:v>17.783455203881122</c:v>
                </c:pt>
                <c:pt idx="5">
                  <c:v>4.3169398907103833</c:v>
                </c:pt>
                <c:pt idx="6">
                  <c:v>-9.5721475768519273</c:v>
                </c:pt>
                <c:pt idx="7">
                  <c:v>-22.524246546518157</c:v>
                </c:pt>
                <c:pt idx="8">
                  <c:v>-33.271515328557484</c:v>
                </c:pt>
                <c:pt idx="9">
                  <c:v>-40.761936373959209</c:v>
                </c:pt>
                <c:pt idx="10">
                  <c:v>-44.26229508196721</c:v>
                </c:pt>
                <c:pt idx="11">
                  <c:v>-43.429951953808477</c:v>
                </c:pt>
                <c:pt idx="12">
                  <c:v>-38.346382534142776</c:v>
                </c:pt>
                <c:pt idx="13">
                  <c:v>-29.509202017077822</c:v>
                </c:pt>
                <c:pt idx="14">
                  <c:v>-17.783455203881125</c:v>
                </c:pt>
                <c:pt idx="15">
                  <c:v>-4.3169398907103886</c:v>
                </c:pt>
                <c:pt idx="16">
                  <c:v>9.5721475768519202</c:v>
                </c:pt>
                <c:pt idx="17">
                  <c:v>22.524246546518153</c:v>
                </c:pt>
                <c:pt idx="18">
                  <c:v>33.271515328557477</c:v>
                </c:pt>
                <c:pt idx="19">
                  <c:v>40.761936373959202</c:v>
                </c:pt>
                <c:pt idx="20">
                  <c:v>44.26229508196721</c:v>
                </c:pt>
              </c:numCache>
            </c:numRef>
          </c:yVal>
          <c:smooth val="1"/>
        </c:ser>
        <c:ser>
          <c:idx val="3"/>
          <c:order val="7"/>
          <c:tx>
            <c:strRef>
              <c:f>ワルシャート式!$L$2</c:f>
              <c:strCache>
                <c:ptCount val="1"/>
                <c:pt idx="0">
                  <c:v>0.15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ワルシャート式!$L$10:$L$30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45.132010176007746</c:v>
                </c:pt>
                <c:pt idx="2">
                  <c:v>41.58388966081548</c:v>
                </c:pt>
                <c:pt idx="3">
                  <c:v>33.965248293626708</c:v>
                </c:pt>
                <c:pt idx="4">
                  <c:v>23.021851773657573</c:v>
                </c:pt>
                <c:pt idx="5">
                  <c:v>9.8249159994096367</c:v>
                </c:pt>
                <c:pt idx="6">
                  <c:v>-4.3337510070754774</c:v>
                </c:pt>
                <c:pt idx="7">
                  <c:v>-18.068200269969275</c:v>
                </c:pt>
                <c:pt idx="8">
                  <c:v>-30.034008201884784</c:v>
                </c:pt>
                <c:pt idx="9">
                  <c:v>-39.059878151759946</c:v>
                </c:pt>
                <c:pt idx="10">
                  <c:v>-44.26229508196721</c:v>
                </c:pt>
                <c:pt idx="11">
                  <c:v>-45.132010176007739</c:v>
                </c:pt>
                <c:pt idx="12">
                  <c:v>-41.58388966081548</c:v>
                </c:pt>
                <c:pt idx="13">
                  <c:v>-33.965248293626708</c:v>
                </c:pt>
                <c:pt idx="14">
                  <c:v>-23.021851773657577</c:v>
                </c:pt>
                <c:pt idx="15">
                  <c:v>-9.8249159994096438</c:v>
                </c:pt>
                <c:pt idx="16">
                  <c:v>4.3337510070754721</c:v>
                </c:pt>
                <c:pt idx="17">
                  <c:v>18.068200269969267</c:v>
                </c:pt>
                <c:pt idx="18">
                  <c:v>30.034008201884777</c:v>
                </c:pt>
                <c:pt idx="19">
                  <c:v>39.059878151759946</c:v>
                </c:pt>
                <c:pt idx="20">
                  <c:v>44.26229508196721</c:v>
                </c:pt>
              </c:numCache>
            </c:numRef>
          </c:yVal>
          <c:smooth val="1"/>
        </c:ser>
        <c:ser>
          <c:idx val="4"/>
          <c:order val="8"/>
          <c:tx>
            <c:strRef>
              <c:f>ワルシャート式!$M$2</c:f>
              <c:strCache>
                <c:ptCount val="1"/>
                <c:pt idx="0">
                  <c:v>0.20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ワルシャート式!$M$10:$M$30</c:f>
              <c:numCache>
                <c:formatCode>0.00_ </c:formatCode>
                <c:ptCount val="21"/>
                <c:pt idx="0">
                  <c:v>44.262295081967217</c:v>
                </c:pt>
                <c:pt idx="1">
                  <c:v>46.515900353918958</c:v>
                </c:pt>
                <c:pt idx="2">
                  <c:v>44.216205203894113</c:v>
                </c:pt>
                <c:pt idx="3">
                  <c:v>37.588319816095407</c:v>
                </c:pt>
                <c:pt idx="4">
                  <c:v>27.281027791473448</c:v>
                </c:pt>
                <c:pt idx="5">
                  <c:v>14.303278688524603</c:v>
                </c:pt>
                <c:pt idx="6">
                  <c:v>-7.4574989259600558E-2</c:v>
                </c:pt>
                <c:pt idx="7">
                  <c:v>-14.445128747500572</c:v>
                </c:pt>
                <c:pt idx="8">
                  <c:v>-27.401692658806141</c:v>
                </c:pt>
                <c:pt idx="9">
                  <c:v>-37.675987973848734</c:v>
                </c:pt>
                <c:pt idx="10">
                  <c:v>-44.26229508196721</c:v>
                </c:pt>
                <c:pt idx="11">
                  <c:v>-46.515900353918958</c:v>
                </c:pt>
                <c:pt idx="12">
                  <c:v>-44.21620520389412</c:v>
                </c:pt>
                <c:pt idx="13">
                  <c:v>-37.588319816095407</c:v>
                </c:pt>
                <c:pt idx="14">
                  <c:v>-27.281027791473452</c:v>
                </c:pt>
                <c:pt idx="15">
                  <c:v>-14.30327868852461</c:v>
                </c:pt>
                <c:pt idx="16">
                  <c:v>7.4574989259594854E-2</c:v>
                </c:pt>
                <c:pt idx="17">
                  <c:v>14.445128747500567</c:v>
                </c:pt>
                <c:pt idx="18">
                  <c:v>27.401692658806137</c:v>
                </c:pt>
                <c:pt idx="19">
                  <c:v>37.675987973848727</c:v>
                </c:pt>
                <c:pt idx="20">
                  <c:v>44.26229508196721</c:v>
                </c:pt>
              </c:numCache>
            </c:numRef>
          </c:yVal>
          <c:smooth val="1"/>
        </c:ser>
        <c:ser>
          <c:idx val="5"/>
          <c:order val="9"/>
          <c:tx>
            <c:strRef>
              <c:f>ワルシャート式!$N$2</c:f>
              <c:strCache>
                <c:ptCount val="1"/>
                <c:pt idx="0">
                  <c:v>0.25 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ワルシャート式!$N$10:$N$30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47.758301260610914</c:v>
                </c:pt>
                <c:pt idx="2">
                  <c:v>46.579392160214901</c:v>
                </c:pt>
                <c:pt idx="3">
                  <c:v>40.840967617468621</c:v>
                </c:pt>
                <c:pt idx="4">
                  <c:v>31.104744608570872</c:v>
                </c:pt>
                <c:pt idx="5">
                  <c:v>18.323772477887132</c:v>
                </c:pt>
                <c:pt idx="6">
                  <c:v>3.7491418278378239</c:v>
                </c:pt>
                <c:pt idx="7">
                  <c:v>-11.192480946127363</c:v>
                </c:pt>
                <c:pt idx="8">
                  <c:v>-25.03850570248537</c:v>
                </c:pt>
                <c:pt idx="9">
                  <c:v>-36.433587067156786</c:v>
                </c:pt>
                <c:pt idx="10">
                  <c:v>-44.262295081967217</c:v>
                </c:pt>
                <c:pt idx="11">
                  <c:v>-47.758301260610914</c:v>
                </c:pt>
                <c:pt idx="12">
                  <c:v>-46.579392160214901</c:v>
                </c:pt>
                <c:pt idx="13">
                  <c:v>-40.840967617468628</c:v>
                </c:pt>
                <c:pt idx="14">
                  <c:v>-31.104744608570879</c:v>
                </c:pt>
                <c:pt idx="15">
                  <c:v>-18.32377247788714</c:v>
                </c:pt>
                <c:pt idx="16">
                  <c:v>-3.7491418278378297</c:v>
                </c:pt>
                <c:pt idx="17">
                  <c:v>11.192480946127358</c:v>
                </c:pt>
                <c:pt idx="18">
                  <c:v>25.038505702485367</c:v>
                </c:pt>
                <c:pt idx="19">
                  <c:v>36.433587067156786</c:v>
                </c:pt>
                <c:pt idx="20">
                  <c:v>44.26229508196721</c:v>
                </c:pt>
              </c:numCache>
            </c:numRef>
          </c:yVal>
          <c:smooth val="1"/>
        </c:ser>
        <c:ser>
          <c:idx val="6"/>
          <c:order val="10"/>
          <c:tx>
            <c:strRef>
              <c:f>ワルシャート式!$O$2</c:f>
              <c:strCache>
                <c:ptCount val="1"/>
                <c:pt idx="0">
                  <c:v>0.30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ワルシャート式!$O$10:$O$30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48.938739185256459</c:v>
                </c:pt>
                <c:pt idx="2">
                  <c:v>48.824718520847043</c:v>
                </c:pt>
                <c:pt idx="3">
                  <c:v>43.931394225800055</c:v>
                </c:pt>
                <c:pt idx="4">
                  <c:v>34.737758975909799</c:v>
                </c:pt>
                <c:pt idx="5">
                  <c:v>22.143749845258903</c:v>
                </c:pt>
                <c:pt idx="6">
                  <c:v>7.3821561951767531</c:v>
                </c:pt>
                <c:pt idx="7">
                  <c:v>-8.1020543377959253</c:v>
                </c:pt>
                <c:pt idx="8">
                  <c:v>-22.793179341853214</c:v>
                </c:pt>
                <c:pt idx="9">
                  <c:v>-35.253149142511226</c:v>
                </c:pt>
                <c:pt idx="10">
                  <c:v>-44.262295081967203</c:v>
                </c:pt>
                <c:pt idx="11">
                  <c:v>-48.938739185256459</c:v>
                </c:pt>
                <c:pt idx="12">
                  <c:v>-48.82471852084705</c:v>
                </c:pt>
                <c:pt idx="13">
                  <c:v>-43.931394225800062</c:v>
                </c:pt>
                <c:pt idx="14">
                  <c:v>-34.73775897590982</c:v>
                </c:pt>
                <c:pt idx="15">
                  <c:v>-22.143749845258927</c:v>
                </c:pt>
                <c:pt idx="16">
                  <c:v>-7.3821561951767807</c:v>
                </c:pt>
                <c:pt idx="17">
                  <c:v>8.1020543377958969</c:v>
                </c:pt>
                <c:pt idx="18">
                  <c:v>22.793179341853186</c:v>
                </c:pt>
                <c:pt idx="19">
                  <c:v>35.253149142511212</c:v>
                </c:pt>
                <c:pt idx="20">
                  <c:v>44.262295081967203</c:v>
                </c:pt>
              </c:numCache>
            </c:numRef>
          </c:yVal>
          <c:smooth val="1"/>
        </c:ser>
        <c:ser>
          <c:idx val="7"/>
          <c:order val="11"/>
          <c:tx>
            <c:strRef>
              <c:f>ワルシャート式!$P$2</c:f>
              <c:strCache>
                <c:ptCount val="1"/>
                <c:pt idx="0">
                  <c:v>0.35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ワルシャート式!$P$10:$P$30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50.104112145439593</c:v>
                </c:pt>
                <c:pt idx="2">
                  <c:v>51.041389616239726</c:v>
                </c:pt>
                <c:pt idx="3">
                  <c:v>46.982380245129576</c:v>
                </c:pt>
                <c:pt idx="4">
                  <c:v>38.32440815013463</c:v>
                </c:pt>
                <c:pt idx="5">
                  <c:v>25.914975963551687</c:v>
                </c:pt>
                <c:pt idx="6">
                  <c:v>10.968805369401585</c:v>
                </c:pt>
                <c:pt idx="7">
                  <c:v>-5.0510683184663927</c:v>
                </c:pt>
                <c:pt idx="8">
                  <c:v>-20.57650824646052</c:v>
                </c:pt>
                <c:pt idx="9">
                  <c:v>-34.087776182328085</c:v>
                </c:pt>
                <c:pt idx="10">
                  <c:v>-44.262295081967203</c:v>
                </c:pt>
                <c:pt idx="11">
                  <c:v>-50.104112145439593</c:v>
                </c:pt>
                <c:pt idx="12">
                  <c:v>-51.041389616239726</c:v>
                </c:pt>
                <c:pt idx="13">
                  <c:v>-46.982380245129583</c:v>
                </c:pt>
                <c:pt idx="14">
                  <c:v>-38.32440815013463</c:v>
                </c:pt>
                <c:pt idx="15">
                  <c:v>-25.914975963551694</c:v>
                </c:pt>
                <c:pt idx="16">
                  <c:v>-10.96880536940159</c:v>
                </c:pt>
                <c:pt idx="17">
                  <c:v>5.0510683184663874</c:v>
                </c:pt>
                <c:pt idx="18">
                  <c:v>20.576508246460513</c:v>
                </c:pt>
                <c:pt idx="19">
                  <c:v>34.087776182328085</c:v>
                </c:pt>
                <c:pt idx="20">
                  <c:v>44.262295081967203</c:v>
                </c:pt>
              </c:numCache>
            </c:numRef>
          </c:yVal>
          <c:smooth val="1"/>
        </c:ser>
        <c:ser>
          <c:idx val="8"/>
          <c:order val="12"/>
          <c:tx>
            <c:strRef>
              <c:f>ワルシャート式!$Q$2</c:f>
              <c:strCache>
                <c:ptCount val="1"/>
                <c:pt idx="0">
                  <c:v>0.40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ワルシャート式!$Q$10:$Q$30</c:f>
              <c:numCache>
                <c:formatCode>0.00_ </c:formatCode>
                <c:ptCount val="21"/>
                <c:pt idx="0">
                  <c:v>44.262295081967203</c:v>
                </c:pt>
                <c:pt idx="1">
                  <c:v>51.288762315819227</c:v>
                </c:pt>
                <c:pt idx="2">
                  <c:v>53.294728144379157</c:v>
                </c:pt>
                <c:pt idx="3">
                  <c:v>50.083834655961816</c:v>
                </c:pt>
                <c:pt idx="4">
                  <c:v>41.97038647682389</c:v>
                </c:pt>
                <c:pt idx="5">
                  <c:v>29.748584444456895</c:v>
                </c:pt>
                <c:pt idx="6">
                  <c:v>14.614783696090845</c:v>
                </c:pt>
                <c:pt idx="7">
                  <c:v>-1.9496139076341557</c:v>
                </c:pt>
                <c:pt idx="8">
                  <c:v>-18.32316971832109</c:v>
                </c:pt>
                <c:pt idx="9">
                  <c:v>-32.903126011948451</c:v>
                </c:pt>
                <c:pt idx="10">
                  <c:v>-44.262295081967196</c:v>
                </c:pt>
                <c:pt idx="11">
                  <c:v>-51.288762315819227</c:v>
                </c:pt>
                <c:pt idx="12">
                  <c:v>-53.294728144379164</c:v>
                </c:pt>
                <c:pt idx="13">
                  <c:v>-50.083834655961823</c:v>
                </c:pt>
                <c:pt idx="14">
                  <c:v>-41.970386476823911</c:v>
                </c:pt>
                <c:pt idx="15">
                  <c:v>-29.748584444456917</c:v>
                </c:pt>
                <c:pt idx="16">
                  <c:v>-14.614783696090873</c:v>
                </c:pt>
                <c:pt idx="17">
                  <c:v>1.9496139076341252</c:v>
                </c:pt>
                <c:pt idx="18">
                  <c:v>18.323169718321061</c:v>
                </c:pt>
                <c:pt idx="19">
                  <c:v>32.90312601194843</c:v>
                </c:pt>
                <c:pt idx="20">
                  <c:v>44.262295081967189</c:v>
                </c:pt>
              </c:numCache>
            </c:numRef>
          </c:yVal>
          <c:smooth val="1"/>
        </c:ser>
        <c:ser>
          <c:idx val="9"/>
          <c:order val="13"/>
          <c:tx>
            <c:strRef>
              <c:f>ワルシャート式!$R$2</c:f>
              <c:strCache>
                <c:ptCount val="1"/>
                <c:pt idx="0">
                  <c:v>0.45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ワルシャート式!$R$10:$R$30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52.523076467564998</c:v>
                </c:pt>
                <c:pt idx="2">
                  <c:v>55.642533178725429</c:v>
                </c:pt>
                <c:pt idx="3">
                  <c:v>53.31531105802722</c:v>
                </c:pt>
                <c:pt idx="4">
                  <c:v>45.769214821354261</c:v>
                </c:pt>
                <c:pt idx="5">
                  <c:v>33.742908945096168</c:v>
                </c:pt>
                <c:pt idx="6">
                  <c:v>18.413612040621214</c:v>
                </c:pt>
                <c:pt idx="7">
                  <c:v>1.2818624944312416</c:v>
                </c:pt>
                <c:pt idx="8">
                  <c:v>-15.975364683974828</c:v>
                </c:pt>
                <c:pt idx="9">
                  <c:v>-31.668811860202702</c:v>
                </c:pt>
                <c:pt idx="10">
                  <c:v>-44.262295081967196</c:v>
                </c:pt>
                <c:pt idx="11">
                  <c:v>-52.523076467565005</c:v>
                </c:pt>
                <c:pt idx="12">
                  <c:v>-55.642533178725429</c:v>
                </c:pt>
                <c:pt idx="13">
                  <c:v>-53.315311058027227</c:v>
                </c:pt>
                <c:pt idx="14">
                  <c:v>-45.769214821354282</c:v>
                </c:pt>
                <c:pt idx="15">
                  <c:v>-33.742908945096197</c:v>
                </c:pt>
                <c:pt idx="16">
                  <c:v>-18.413612040621246</c:v>
                </c:pt>
                <c:pt idx="17">
                  <c:v>-1.2818624944312731</c:v>
                </c:pt>
                <c:pt idx="18">
                  <c:v>15.975364683974801</c:v>
                </c:pt>
                <c:pt idx="19">
                  <c:v>31.66881186020267</c:v>
                </c:pt>
                <c:pt idx="20">
                  <c:v>44.262295081967196</c:v>
                </c:pt>
              </c:numCache>
            </c:numRef>
          </c:yVal>
          <c:smooth val="1"/>
        </c:ser>
        <c:ser>
          <c:idx val="10"/>
          <c:order val="14"/>
          <c:tx>
            <c:strRef>
              <c:f>ワルシャート式!$S$2</c:f>
              <c:strCache>
                <c:ptCount val="1"/>
                <c:pt idx="0">
                  <c:v>0.50 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ワルシャート式!$S$10:$S$30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53.838589950131841</c:v>
                </c:pt>
                <c:pt idx="2">
                  <c:v>58.144788518464104</c:v>
                </c:pt>
                <c:pt idx="3">
                  <c:v>56.759370068045989</c:v>
                </c:pt>
                <c:pt idx="4">
                  <c:v>49.817949009582357</c:v>
                </c:pt>
                <c:pt idx="5">
                  <c:v>38</c:v>
                </c:pt>
                <c:pt idx="6">
                  <c:v>22.462346228849317</c:v>
                </c:pt>
                <c:pt idx="7">
                  <c:v>4.7259215044500191</c:v>
                </c:pt>
                <c:pt idx="8">
                  <c:v>-13.473109344236141</c:v>
                </c:pt>
                <c:pt idx="9">
                  <c:v>-30.353298377635834</c:v>
                </c:pt>
                <c:pt idx="10">
                  <c:v>-44.262295081967217</c:v>
                </c:pt>
                <c:pt idx="11">
                  <c:v>-53.838589950131841</c:v>
                </c:pt>
                <c:pt idx="12">
                  <c:v>-58.144788518464104</c:v>
                </c:pt>
                <c:pt idx="13">
                  <c:v>-56.759370068045982</c:v>
                </c:pt>
                <c:pt idx="14">
                  <c:v>-49.81794900958235</c:v>
                </c:pt>
                <c:pt idx="15">
                  <c:v>-37.999999999999986</c:v>
                </c:pt>
                <c:pt idx="16">
                  <c:v>-22.462346228849299</c:v>
                </c:pt>
                <c:pt idx="17">
                  <c:v>-4.7259215044500014</c:v>
                </c:pt>
                <c:pt idx="18">
                  <c:v>13.47310934423616</c:v>
                </c:pt>
                <c:pt idx="19">
                  <c:v>30.353298377635845</c:v>
                </c:pt>
                <c:pt idx="20">
                  <c:v>44.262295081967217</c:v>
                </c:pt>
              </c:numCache>
            </c:numRef>
          </c:yVal>
          <c:smooth val="1"/>
        </c:ser>
        <c:ser>
          <c:idx val="11"/>
          <c:order val="15"/>
          <c:tx>
            <c:strRef>
              <c:f>ワルシャート式!$T$2</c:f>
              <c:strCache>
                <c:ptCount val="1"/>
                <c:pt idx="0">
                  <c:v>0.55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ワルシャート式!$T$10:$T$30</c:f>
              <c:numCache>
                <c:formatCode>0.00_ </c:formatCode>
                <c:ptCount val="21"/>
                <c:pt idx="0">
                  <c:v>44.262295081967217</c:v>
                </c:pt>
                <c:pt idx="1">
                  <c:v>55.27241799294967</c:v>
                </c:pt>
                <c:pt idx="2">
                  <c:v>60.872091525201334</c:v>
                </c:pt>
                <c:pt idx="3">
                  <c:v>60.513180618165784</c:v>
                </c:pt>
                <c:pt idx="4">
                  <c:v>54.230817972102976</c:v>
                </c:pt>
                <c:pt idx="5">
                  <c:v>42.639965014603938</c:v>
                </c:pt>
                <c:pt idx="6">
                  <c:v>26.875215191369922</c:v>
                </c:pt>
                <c:pt idx="7">
                  <c:v>8.4797320545697943</c:v>
                </c:pt>
                <c:pt idx="8">
                  <c:v>-10.745806337498934</c:v>
                </c:pt>
                <c:pt idx="9">
                  <c:v>-28.91947033481803</c:v>
                </c:pt>
                <c:pt idx="10">
                  <c:v>-44.262295081967217</c:v>
                </c:pt>
                <c:pt idx="11">
                  <c:v>-55.27241799294967</c:v>
                </c:pt>
                <c:pt idx="12">
                  <c:v>-60.872091525201334</c:v>
                </c:pt>
                <c:pt idx="13">
                  <c:v>-60.513180618165784</c:v>
                </c:pt>
                <c:pt idx="14">
                  <c:v>-54.230817972102976</c:v>
                </c:pt>
                <c:pt idx="15">
                  <c:v>-42.639965014603945</c:v>
                </c:pt>
                <c:pt idx="16">
                  <c:v>-26.875215191369925</c:v>
                </c:pt>
                <c:pt idx="17">
                  <c:v>-8.4797320545698014</c:v>
                </c:pt>
                <c:pt idx="18">
                  <c:v>10.745806337498925</c:v>
                </c:pt>
                <c:pt idx="19">
                  <c:v>28.919470334818023</c:v>
                </c:pt>
                <c:pt idx="20">
                  <c:v>44.262295081967217</c:v>
                </c:pt>
              </c:numCache>
            </c:numRef>
          </c:yVal>
          <c:smooth val="1"/>
        </c:ser>
        <c:ser>
          <c:idx val="12"/>
          <c:order val="16"/>
          <c:tx>
            <c:strRef>
              <c:f>ワルシャート式!$U$2</c:f>
              <c:strCache>
                <c:ptCount val="1"/>
                <c:pt idx="0">
                  <c:v>0.60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ワルシャート式!$U$10:$U$30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56.87270135074062</c:v>
                </c:pt>
                <c:pt idx="2">
                  <c:v>63.916011355892877</c:v>
                </c:pt>
                <c:pt idx="3">
                  <c:v>64.7027768404933</c:v>
                </c:pt>
                <c:pt idx="4">
                  <c:v>59.155983717191731</c:v>
                </c:pt>
                <c:pt idx="5">
                  <c:v>47.818590743677085</c:v>
                </c:pt>
                <c:pt idx="6">
                  <c:v>31.800380936458687</c:v>
                </c:pt>
                <c:pt idx="7">
                  <c:v>12.669328276897339</c:v>
                </c:pt>
                <c:pt idx="8">
                  <c:v>-7.7018865068073605</c:v>
                </c:pt>
                <c:pt idx="9">
                  <c:v>-27.319186977027055</c:v>
                </c:pt>
                <c:pt idx="10">
                  <c:v>-44.262295081967196</c:v>
                </c:pt>
                <c:pt idx="11">
                  <c:v>-56.872701350740634</c:v>
                </c:pt>
                <c:pt idx="12">
                  <c:v>-63.916011355892877</c:v>
                </c:pt>
                <c:pt idx="13">
                  <c:v>-64.7027768404933</c:v>
                </c:pt>
                <c:pt idx="14">
                  <c:v>-59.155983717191731</c:v>
                </c:pt>
                <c:pt idx="15">
                  <c:v>-47.818590743677092</c:v>
                </c:pt>
                <c:pt idx="16">
                  <c:v>-31.800380936458694</c:v>
                </c:pt>
                <c:pt idx="17">
                  <c:v>-12.669328276897346</c:v>
                </c:pt>
                <c:pt idx="18">
                  <c:v>7.7018865068073517</c:v>
                </c:pt>
                <c:pt idx="19">
                  <c:v>27.319186977027048</c:v>
                </c:pt>
                <c:pt idx="20">
                  <c:v>44.262295081967189</c:v>
                </c:pt>
              </c:numCache>
            </c:numRef>
          </c:yVal>
          <c:smooth val="1"/>
        </c:ser>
        <c:ser>
          <c:idx val="13"/>
          <c:order val="17"/>
          <c:tx>
            <c:strRef>
              <c:f>ワルシャート式!$V$2</c:f>
              <c:strCache>
                <c:ptCount val="1"/>
                <c:pt idx="0">
                  <c:v>0.65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ワルシャート式!$V$10:$V$30</c:f>
              <c:numCache>
                <c:formatCode>0.00_ </c:formatCode>
                <c:ptCount val="21"/>
                <c:pt idx="0">
                  <c:v>44.262295081967217</c:v>
                </c:pt>
                <c:pt idx="1">
                  <c:v>58.707051223768723</c:v>
                </c:pt>
                <c:pt idx="2">
                  <c:v>67.405152155710013</c:v>
                </c:pt>
                <c:pt idx="3">
                  <c:v>69.505167155339919</c:v>
                </c:pt>
                <c:pt idx="4">
                  <c:v>64.801532122829826</c:v>
                </c:pt>
                <c:pt idx="5">
                  <c:v>53.754671627314117</c:v>
                </c:pt>
                <c:pt idx="6">
                  <c:v>37.445929342096782</c:v>
                </c:pt>
                <c:pt idx="7">
                  <c:v>17.471718591743944</c:v>
                </c:pt>
                <c:pt idx="8">
                  <c:v>-4.2127457069902494</c:v>
                </c:pt>
                <c:pt idx="9">
                  <c:v>-25.484837103998967</c:v>
                </c:pt>
                <c:pt idx="10">
                  <c:v>-44.262295081967203</c:v>
                </c:pt>
                <c:pt idx="11">
                  <c:v>-58.70705122376873</c:v>
                </c:pt>
                <c:pt idx="12">
                  <c:v>-67.405152155709999</c:v>
                </c:pt>
                <c:pt idx="13">
                  <c:v>-69.505167155339919</c:v>
                </c:pt>
                <c:pt idx="14">
                  <c:v>-64.80153212282984</c:v>
                </c:pt>
                <c:pt idx="15">
                  <c:v>-53.754671627314146</c:v>
                </c:pt>
                <c:pt idx="16">
                  <c:v>-37.445929342096811</c:v>
                </c:pt>
                <c:pt idx="17">
                  <c:v>-17.471718591743983</c:v>
                </c:pt>
                <c:pt idx="18">
                  <c:v>4.2127457069902103</c:v>
                </c:pt>
                <c:pt idx="19">
                  <c:v>25.484837103998931</c:v>
                </c:pt>
                <c:pt idx="20">
                  <c:v>44.262295081967174</c:v>
                </c:pt>
              </c:numCache>
            </c:numRef>
          </c:yVal>
          <c:smooth val="1"/>
        </c:ser>
        <c:ser>
          <c:idx val="14"/>
          <c:order val="18"/>
          <c:tx>
            <c:strRef>
              <c:f>ワルシャート式!$W$2</c:f>
              <c:strCache>
                <c:ptCount val="1"/>
                <c:pt idx="0">
                  <c:v>0.70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ワルシャート式!$W$10:$W$30</c:f>
              <c:numCache>
                <c:formatCode>0.00_ </c:formatCode>
                <c:ptCount val="21"/>
                <c:pt idx="0">
                  <c:v>44.262295081967203</c:v>
                </c:pt>
                <c:pt idx="1">
                  <c:v>60.877703035147285</c:v>
                </c:pt>
                <c:pt idx="2">
                  <c:v>71.533977255348944</c:v>
                </c:pt>
                <c:pt idx="3">
                  <c:v>75.188007375270544</c:v>
                </c:pt>
                <c:pt idx="4">
                  <c:v>71.482111467649304</c:v>
                </c:pt>
                <c:pt idx="5">
                  <c:v>60.779048444418216</c:v>
                </c:pt>
                <c:pt idx="6">
                  <c:v>44.126508686916232</c:v>
                </c:pt>
                <c:pt idx="7">
                  <c:v>23.154558811674558</c:v>
                </c:pt>
                <c:pt idx="8">
                  <c:v>-8.3920607351323256E-2</c:v>
                </c:pt>
                <c:pt idx="9">
                  <c:v>-23.314185292620408</c:v>
                </c:pt>
                <c:pt idx="10">
                  <c:v>-44.26229508196721</c:v>
                </c:pt>
                <c:pt idx="11">
                  <c:v>-60.877703035147285</c:v>
                </c:pt>
                <c:pt idx="12">
                  <c:v>-71.533977255348944</c:v>
                </c:pt>
                <c:pt idx="13">
                  <c:v>-75.188007375270544</c:v>
                </c:pt>
                <c:pt idx="14">
                  <c:v>-71.48211146764929</c:v>
                </c:pt>
                <c:pt idx="15">
                  <c:v>-60.779048444418216</c:v>
                </c:pt>
                <c:pt idx="16">
                  <c:v>-44.126508686916239</c:v>
                </c:pt>
                <c:pt idx="17">
                  <c:v>-23.154558811674569</c:v>
                </c:pt>
                <c:pt idx="18">
                  <c:v>8.3920607351314042E-2</c:v>
                </c:pt>
                <c:pt idx="19">
                  <c:v>23.314185292620394</c:v>
                </c:pt>
                <c:pt idx="20">
                  <c:v>44.262295081967203</c:v>
                </c:pt>
              </c:numCache>
            </c:numRef>
          </c:yVal>
          <c:smooth val="1"/>
        </c:ser>
        <c:ser>
          <c:idx val="15"/>
          <c:order val="19"/>
          <c:tx>
            <c:strRef>
              <c:f>ワルシャート式!$X$2</c:f>
              <c:strCache>
                <c:ptCount val="1"/>
                <c:pt idx="0">
                  <c:v>0.75 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ワルシャート式!$X$10:$X$30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63.552065889911617</c:v>
                </c:pt>
                <c:pt idx="2">
                  <c:v>76.620917695271601</c:v>
                </c:pt>
                <c:pt idx="3">
                  <c:v>82.18958022729376</c:v>
                </c:pt>
                <c:pt idx="4">
                  <c:v>79.7129539981905</c:v>
                </c:pt>
                <c:pt idx="5">
                  <c:v>69.433468438936004</c:v>
                </c:pt>
                <c:pt idx="6">
                  <c:v>52.357351217457456</c:v>
                </c:pt>
                <c:pt idx="7">
                  <c:v>30.156131663697803</c:v>
                </c:pt>
                <c:pt idx="8">
                  <c:v>5.0030198325713542</c:v>
                </c:pt>
                <c:pt idx="9">
                  <c:v>-20.639822437856051</c:v>
                </c:pt>
                <c:pt idx="10">
                  <c:v>-44.262295081967196</c:v>
                </c:pt>
                <c:pt idx="11">
                  <c:v>-63.552065889911631</c:v>
                </c:pt>
                <c:pt idx="12">
                  <c:v>-76.620917695271601</c:v>
                </c:pt>
                <c:pt idx="13">
                  <c:v>-82.189580227293774</c:v>
                </c:pt>
                <c:pt idx="14">
                  <c:v>-79.7129539981905</c:v>
                </c:pt>
                <c:pt idx="15">
                  <c:v>-69.433468438935989</c:v>
                </c:pt>
                <c:pt idx="16">
                  <c:v>-52.357351217457435</c:v>
                </c:pt>
                <c:pt idx="17">
                  <c:v>-30.156131663697774</c:v>
                </c:pt>
                <c:pt idx="18">
                  <c:v>-5.0030198325713275</c:v>
                </c:pt>
                <c:pt idx="19">
                  <c:v>20.639822437856079</c:v>
                </c:pt>
                <c:pt idx="20">
                  <c:v>44.262295081967217</c:v>
                </c:pt>
              </c:numCache>
            </c:numRef>
          </c:yVal>
          <c:smooth val="1"/>
        </c:ser>
        <c:ser>
          <c:idx val="16"/>
          <c:order val="20"/>
          <c:tx>
            <c:strRef>
              <c:f>ワルシャート式!$Y$2</c:f>
              <c:strCache>
                <c:ptCount val="1"/>
                <c:pt idx="0">
                  <c:v>0.80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ワルシャート式!$Y$10:$Y$30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67.032602439468747</c:v>
                </c:pt>
                <c:pt idx="2">
                  <c:v>83.241291626591106</c:v>
                </c:pt>
                <c:pt idx="3">
                  <c:v>91.301743213120602</c:v>
                </c:pt>
                <c:pt idx="4">
                  <c:v>90.424944037299227</c:v>
                </c:pt>
                <c:pt idx="5">
                  <c:v>80.696721311475443</c:v>
                </c:pt>
                <c:pt idx="6">
                  <c:v>63.06934125656619</c:v>
                </c:pt>
                <c:pt idx="7">
                  <c:v>39.268294649524655</c:v>
                </c:pt>
                <c:pt idx="8">
                  <c:v>11.623393763890874</c:v>
                </c:pt>
                <c:pt idx="9">
                  <c:v>-17.159285888298918</c:v>
                </c:pt>
                <c:pt idx="10">
                  <c:v>-44.262295081967189</c:v>
                </c:pt>
                <c:pt idx="11">
                  <c:v>-67.032602439468761</c:v>
                </c:pt>
                <c:pt idx="12">
                  <c:v>-83.241291626591092</c:v>
                </c:pt>
                <c:pt idx="13">
                  <c:v>-91.301743213120602</c:v>
                </c:pt>
                <c:pt idx="14">
                  <c:v>-90.424944037299227</c:v>
                </c:pt>
                <c:pt idx="15">
                  <c:v>-80.696721311475443</c:v>
                </c:pt>
                <c:pt idx="16">
                  <c:v>-63.069341256566197</c:v>
                </c:pt>
                <c:pt idx="17">
                  <c:v>-39.268294649524663</c:v>
                </c:pt>
                <c:pt idx="18">
                  <c:v>-11.623393763890887</c:v>
                </c:pt>
                <c:pt idx="19">
                  <c:v>17.159285888298903</c:v>
                </c:pt>
                <c:pt idx="20">
                  <c:v>44.262295081967181</c:v>
                </c:pt>
              </c:numCache>
            </c:numRef>
          </c:yVal>
          <c:smooth val="1"/>
        </c:ser>
        <c:ser>
          <c:idx val="17"/>
          <c:order val="21"/>
          <c:tx>
            <c:strRef>
              <c:f>ワルシャート式!$Z$2</c:f>
              <c:strCache>
                <c:ptCount val="1"/>
                <c:pt idx="0">
                  <c:v>0.85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ワルシャート式!$Z$10:$Z$30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71.945864208316991</c:v>
                </c:pt>
                <c:pt idx="2">
                  <c:v>92.58687086964504</c:v>
                </c:pt>
                <c:pt idx="3">
                  <c:v>104.16482951959073</c:v>
                </c:pt>
                <c:pt idx="4">
                  <c:v>105.54640889711601</c:v>
                </c:pt>
                <c:pt idx="5">
                  <c:v>96.596370386719201</c:v>
                </c:pt>
                <c:pt idx="6">
                  <c:v>78.190806116382973</c:v>
                </c:pt>
                <c:pt idx="7">
                  <c:v>52.131380955994764</c:v>
                </c:pt>
                <c:pt idx="8">
                  <c:v>20.968973006944815</c:v>
                </c:pt>
                <c:pt idx="9">
                  <c:v>-12.246024119450677</c:v>
                </c:pt>
                <c:pt idx="10">
                  <c:v>-44.262295081967189</c:v>
                </c:pt>
                <c:pt idx="11">
                  <c:v>-71.945864208316991</c:v>
                </c:pt>
                <c:pt idx="12">
                  <c:v>-92.586870869645026</c:v>
                </c:pt>
                <c:pt idx="13">
                  <c:v>-104.16482951959073</c:v>
                </c:pt>
                <c:pt idx="14">
                  <c:v>-105.54640889711601</c:v>
                </c:pt>
                <c:pt idx="15">
                  <c:v>-96.596370386719201</c:v>
                </c:pt>
                <c:pt idx="16">
                  <c:v>-78.190806116382987</c:v>
                </c:pt>
                <c:pt idx="17">
                  <c:v>-52.131380955994779</c:v>
                </c:pt>
                <c:pt idx="18">
                  <c:v>-20.968973006944825</c:v>
                </c:pt>
                <c:pt idx="19">
                  <c:v>12.246024119450663</c:v>
                </c:pt>
                <c:pt idx="20">
                  <c:v>44.262295081967174</c:v>
                </c:pt>
              </c:numCache>
            </c:numRef>
          </c:yVal>
          <c:smooth val="1"/>
        </c:ser>
        <c:ser>
          <c:idx val="18"/>
          <c:order val="22"/>
          <c:tx>
            <c:strRef>
              <c:f>ワルシャート式!$AA$2</c:f>
              <c:strCache>
                <c:ptCount val="1"/>
                <c:pt idx="0">
                  <c:v>0.90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ワルシャート式!$AA$10:$AA$30</c:f>
              <c:numCache>
                <c:formatCode>General</c:formatCode>
                <c:ptCount val="21"/>
              </c:numCache>
            </c:numRef>
          </c:yVal>
          <c:smooth val="1"/>
        </c:ser>
        <c:ser>
          <c:idx val="19"/>
          <c:order val="23"/>
          <c:tx>
            <c:strRef>
              <c:f>ワルシャート式!$AB$2</c:f>
              <c:strCache>
                <c:ptCount val="1"/>
                <c:pt idx="0">
                  <c:v>0.95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ワルシャート式!$AB$10:$AB$30</c:f>
              <c:numCache>
                <c:formatCode>General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50752"/>
        <c:axId val="115690304"/>
      </c:scatterChart>
      <c:valAx>
        <c:axId val="71850752"/>
        <c:scaling>
          <c:orientation val="minMax"/>
          <c:max val="1"/>
        </c:scaling>
        <c:delete val="0"/>
        <c:axPos val="b"/>
        <c:majorGridlines/>
        <c:numFmt formatCode="0.000_ " sourceLinked="1"/>
        <c:majorTickMark val="out"/>
        <c:minorTickMark val="none"/>
        <c:tickLblPos val="nextTo"/>
        <c:crossAx val="115690304"/>
        <c:crosses val="autoZero"/>
        <c:crossBetween val="midCat"/>
        <c:majorUnit val="0.1"/>
      </c:valAx>
      <c:valAx>
        <c:axId val="11569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850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740555521638495"/>
          <c:y val="2.2252294187338741E-2"/>
          <c:w val="0.13302846704544538"/>
          <c:h val="0.95183781586813354"/>
        </c:manualLayout>
      </c:layout>
      <c:overlay val="0"/>
      <c:txPr>
        <a:bodyPr/>
        <a:lstStyle/>
        <a:p>
          <a:pPr>
            <a:defRPr sz="900" kern="1200" spc="-1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単弦弁線図（</a:t>
            </a:r>
            <a:r>
              <a:rPr lang="ja-JP" altLang="ja-JP" sz="1800" b="1" i="0" u="none" strike="noStrike" baseline="0">
                <a:effectLst/>
              </a:rPr>
              <a:t>ワルシャート式</a:t>
            </a:r>
            <a:r>
              <a:rPr lang="ja-JP" altLang="en-US"/>
              <a:t>）</a:t>
            </a:r>
          </a:p>
        </c:rich>
      </c:tx>
      <c:layout>
        <c:manualLayout>
          <c:xMode val="edge"/>
          <c:yMode val="edge"/>
          <c:x val="8.4812303227413871E-2"/>
          <c:y val="5.02920104188322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80314005355948E-2"/>
          <c:y val="2.1722734801627622E-2"/>
          <c:w val="0.80425119686287216"/>
          <c:h val="0.95289693463955583"/>
        </c:manualLayout>
      </c:layout>
      <c:scatterChart>
        <c:scatterStyle val="smoothMarker"/>
        <c:varyColors val="0"/>
        <c:ser>
          <c:idx val="22"/>
          <c:order val="0"/>
          <c:tx>
            <c:strRef>
              <c:f>ワルシャート式!$AE$9</c:f>
              <c:strCache>
                <c:ptCount val="1"/>
                <c:pt idx="0">
                  <c:v>給気最大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ワルシャート式!$AE$10:$AE$30</c:f>
              <c:numCache>
                <c:formatCode>General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</c:numCache>
            </c:numRef>
          </c:yVal>
          <c:smooth val="1"/>
        </c:ser>
        <c:ser>
          <c:idx val="21"/>
          <c:order val="1"/>
          <c:tx>
            <c:strRef>
              <c:f>ワルシャート式!$AC$9</c:f>
              <c:strCache>
                <c:ptCount val="1"/>
                <c:pt idx="0">
                  <c:v>給気下限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ワルシャート式!$AC$10:$AC$30</c:f>
              <c:numCache>
                <c:formatCode>General</c:formatCode>
                <c:ptCount val="21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</c:numCache>
            </c:numRef>
          </c:yVal>
          <c:smooth val="1"/>
        </c:ser>
        <c:ser>
          <c:idx val="20"/>
          <c:order val="2"/>
          <c:tx>
            <c:strRef>
              <c:f>ワルシャート式!$AD$9</c:f>
              <c:strCache>
                <c:ptCount val="1"/>
                <c:pt idx="0">
                  <c:v>排気下限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ワルシャート式!$AD$10:$AD$30</c:f>
              <c:numCache>
                <c:formatCode>General</c:formatCode>
                <c:ptCount val="2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-2</c:v>
                </c:pt>
                <c:pt idx="19">
                  <c:v>-2</c:v>
                </c:pt>
                <c:pt idx="20">
                  <c:v>-2</c:v>
                </c:pt>
              </c:numCache>
            </c:numRef>
          </c:yVal>
          <c:smooth val="1"/>
        </c:ser>
        <c:ser>
          <c:idx val="23"/>
          <c:order val="3"/>
          <c:tx>
            <c:strRef>
              <c:f>ワルシャート式!$AF$9</c:f>
              <c:strCache>
                <c:ptCount val="1"/>
                <c:pt idx="0">
                  <c:v>排気最大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ワルシャート式!$AF$10:$AF$30</c:f>
              <c:numCache>
                <c:formatCode>General</c:formatCode>
                <c:ptCount val="21"/>
                <c:pt idx="0">
                  <c:v>-54</c:v>
                </c:pt>
                <c:pt idx="1">
                  <c:v>-54</c:v>
                </c:pt>
                <c:pt idx="2">
                  <c:v>-54</c:v>
                </c:pt>
                <c:pt idx="3">
                  <c:v>-54</c:v>
                </c:pt>
                <c:pt idx="4">
                  <c:v>-54</c:v>
                </c:pt>
                <c:pt idx="5">
                  <c:v>-54</c:v>
                </c:pt>
                <c:pt idx="6">
                  <c:v>-54</c:v>
                </c:pt>
                <c:pt idx="7">
                  <c:v>-54</c:v>
                </c:pt>
                <c:pt idx="8">
                  <c:v>-54</c:v>
                </c:pt>
                <c:pt idx="9">
                  <c:v>-54</c:v>
                </c:pt>
                <c:pt idx="10">
                  <c:v>-54</c:v>
                </c:pt>
                <c:pt idx="11">
                  <c:v>-54</c:v>
                </c:pt>
                <c:pt idx="12">
                  <c:v>-54</c:v>
                </c:pt>
                <c:pt idx="13">
                  <c:v>-54</c:v>
                </c:pt>
                <c:pt idx="14">
                  <c:v>-54</c:v>
                </c:pt>
                <c:pt idx="15">
                  <c:v>-54</c:v>
                </c:pt>
                <c:pt idx="16">
                  <c:v>-54</c:v>
                </c:pt>
                <c:pt idx="17">
                  <c:v>-54</c:v>
                </c:pt>
                <c:pt idx="18">
                  <c:v>-54</c:v>
                </c:pt>
                <c:pt idx="19">
                  <c:v>-54</c:v>
                </c:pt>
                <c:pt idx="20">
                  <c:v>-54</c:v>
                </c:pt>
              </c:numCache>
            </c:numRef>
          </c:yVal>
          <c:smooth val="1"/>
        </c:ser>
        <c:ser>
          <c:idx val="0"/>
          <c:order val="4"/>
          <c:tx>
            <c:strRef>
              <c:f>ワルシャート式!$I$2</c:f>
              <c:strCache>
                <c:ptCount val="1"/>
                <c:pt idx="0">
                  <c:v>0.00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ワルシャート式!$I$10:$I$30</c:f>
              <c:numCache>
                <c:formatCode>0.00_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ワルシャート式!$J$2</c:f>
              <c:strCache>
                <c:ptCount val="1"/>
                <c:pt idx="0">
                  <c:v>0.05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ワルシャート式!$J$10:$J$30</c:f>
              <c:numCache>
                <c:formatCode>0.00_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ser>
          <c:idx val="2"/>
          <c:order val="6"/>
          <c:tx>
            <c:strRef>
              <c:f>ワルシャート式!$K$2</c:f>
              <c:strCache>
                <c:ptCount val="1"/>
                <c:pt idx="0">
                  <c:v>0.10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ワルシャート式!$K$10:$K$30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43.429951953808477</c:v>
                </c:pt>
                <c:pt idx="2">
                  <c:v>38.346382534142769</c:v>
                </c:pt>
                <c:pt idx="3">
                  <c:v>29.509202017077818</c:v>
                </c:pt>
                <c:pt idx="4">
                  <c:v>17.783455203881122</c:v>
                </c:pt>
                <c:pt idx="5">
                  <c:v>4.3169398907103833</c:v>
                </c:pt>
                <c:pt idx="6">
                  <c:v>-9.5721475768519273</c:v>
                </c:pt>
                <c:pt idx="7">
                  <c:v>-22.524246546518157</c:v>
                </c:pt>
                <c:pt idx="8">
                  <c:v>-33.271515328557484</c:v>
                </c:pt>
                <c:pt idx="9">
                  <c:v>-40.761936373959209</c:v>
                </c:pt>
                <c:pt idx="10">
                  <c:v>-44.26229508196721</c:v>
                </c:pt>
                <c:pt idx="11">
                  <c:v>-43.429951953808477</c:v>
                </c:pt>
                <c:pt idx="12">
                  <c:v>-38.346382534142776</c:v>
                </c:pt>
                <c:pt idx="13">
                  <c:v>-29.509202017077822</c:v>
                </c:pt>
                <c:pt idx="14">
                  <c:v>-17.783455203881125</c:v>
                </c:pt>
                <c:pt idx="15">
                  <c:v>-4.3169398907103886</c:v>
                </c:pt>
                <c:pt idx="16">
                  <c:v>9.5721475768519202</c:v>
                </c:pt>
                <c:pt idx="17">
                  <c:v>22.524246546518153</c:v>
                </c:pt>
                <c:pt idx="18">
                  <c:v>33.271515328557477</c:v>
                </c:pt>
                <c:pt idx="19">
                  <c:v>40.761936373959202</c:v>
                </c:pt>
                <c:pt idx="20">
                  <c:v>44.26229508196721</c:v>
                </c:pt>
              </c:numCache>
            </c:numRef>
          </c:yVal>
          <c:smooth val="1"/>
        </c:ser>
        <c:ser>
          <c:idx val="3"/>
          <c:order val="7"/>
          <c:tx>
            <c:strRef>
              <c:f>ワルシャート式!$L$2</c:f>
              <c:strCache>
                <c:ptCount val="1"/>
                <c:pt idx="0">
                  <c:v>0.15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ワルシャート式!$L$10:$L$30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45.132010176007746</c:v>
                </c:pt>
                <c:pt idx="2">
                  <c:v>41.58388966081548</c:v>
                </c:pt>
                <c:pt idx="3">
                  <c:v>33.965248293626708</c:v>
                </c:pt>
                <c:pt idx="4">
                  <c:v>23.021851773657573</c:v>
                </c:pt>
                <c:pt idx="5">
                  <c:v>9.8249159994096367</c:v>
                </c:pt>
                <c:pt idx="6">
                  <c:v>-4.3337510070754774</c:v>
                </c:pt>
                <c:pt idx="7">
                  <c:v>-18.068200269969275</c:v>
                </c:pt>
                <c:pt idx="8">
                  <c:v>-30.034008201884784</c:v>
                </c:pt>
                <c:pt idx="9">
                  <c:v>-39.059878151759946</c:v>
                </c:pt>
                <c:pt idx="10">
                  <c:v>-44.26229508196721</c:v>
                </c:pt>
                <c:pt idx="11">
                  <c:v>-45.132010176007739</c:v>
                </c:pt>
                <c:pt idx="12">
                  <c:v>-41.58388966081548</c:v>
                </c:pt>
                <c:pt idx="13">
                  <c:v>-33.965248293626708</c:v>
                </c:pt>
                <c:pt idx="14">
                  <c:v>-23.021851773657577</c:v>
                </c:pt>
                <c:pt idx="15">
                  <c:v>-9.8249159994096438</c:v>
                </c:pt>
                <c:pt idx="16">
                  <c:v>4.3337510070754721</c:v>
                </c:pt>
                <c:pt idx="17">
                  <c:v>18.068200269969267</c:v>
                </c:pt>
                <c:pt idx="18">
                  <c:v>30.034008201884777</c:v>
                </c:pt>
                <c:pt idx="19">
                  <c:v>39.059878151759946</c:v>
                </c:pt>
                <c:pt idx="20">
                  <c:v>44.26229508196721</c:v>
                </c:pt>
              </c:numCache>
            </c:numRef>
          </c:yVal>
          <c:smooth val="1"/>
        </c:ser>
        <c:ser>
          <c:idx val="4"/>
          <c:order val="8"/>
          <c:tx>
            <c:strRef>
              <c:f>ワルシャート式!$M$2</c:f>
              <c:strCache>
                <c:ptCount val="1"/>
                <c:pt idx="0">
                  <c:v>0.20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ワルシャート式!$M$10:$M$30</c:f>
              <c:numCache>
                <c:formatCode>0.00_ </c:formatCode>
                <c:ptCount val="21"/>
                <c:pt idx="0">
                  <c:v>44.262295081967217</c:v>
                </c:pt>
                <c:pt idx="1">
                  <c:v>46.515900353918958</c:v>
                </c:pt>
                <c:pt idx="2">
                  <c:v>44.216205203894113</c:v>
                </c:pt>
                <c:pt idx="3">
                  <c:v>37.588319816095407</c:v>
                </c:pt>
                <c:pt idx="4">
                  <c:v>27.281027791473448</c:v>
                </c:pt>
                <c:pt idx="5">
                  <c:v>14.303278688524603</c:v>
                </c:pt>
                <c:pt idx="6">
                  <c:v>-7.4574989259600558E-2</c:v>
                </c:pt>
                <c:pt idx="7">
                  <c:v>-14.445128747500572</c:v>
                </c:pt>
                <c:pt idx="8">
                  <c:v>-27.401692658806141</c:v>
                </c:pt>
                <c:pt idx="9">
                  <c:v>-37.675987973848734</c:v>
                </c:pt>
                <c:pt idx="10">
                  <c:v>-44.26229508196721</c:v>
                </c:pt>
                <c:pt idx="11">
                  <c:v>-46.515900353918958</c:v>
                </c:pt>
                <c:pt idx="12">
                  <c:v>-44.21620520389412</c:v>
                </c:pt>
                <c:pt idx="13">
                  <c:v>-37.588319816095407</c:v>
                </c:pt>
                <c:pt idx="14">
                  <c:v>-27.281027791473452</c:v>
                </c:pt>
                <c:pt idx="15">
                  <c:v>-14.30327868852461</c:v>
                </c:pt>
                <c:pt idx="16">
                  <c:v>7.4574989259594854E-2</c:v>
                </c:pt>
                <c:pt idx="17">
                  <c:v>14.445128747500567</c:v>
                </c:pt>
                <c:pt idx="18">
                  <c:v>27.401692658806137</c:v>
                </c:pt>
                <c:pt idx="19">
                  <c:v>37.675987973848727</c:v>
                </c:pt>
                <c:pt idx="20">
                  <c:v>44.26229508196721</c:v>
                </c:pt>
              </c:numCache>
            </c:numRef>
          </c:yVal>
          <c:smooth val="1"/>
        </c:ser>
        <c:ser>
          <c:idx val="5"/>
          <c:order val="9"/>
          <c:tx>
            <c:strRef>
              <c:f>ワルシャート式!$N$2</c:f>
              <c:strCache>
                <c:ptCount val="1"/>
                <c:pt idx="0">
                  <c:v>0.25 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ワルシャート式!$N$10:$N$30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47.758301260610914</c:v>
                </c:pt>
                <c:pt idx="2">
                  <c:v>46.579392160214901</c:v>
                </c:pt>
                <c:pt idx="3">
                  <c:v>40.840967617468621</c:v>
                </c:pt>
                <c:pt idx="4">
                  <c:v>31.104744608570872</c:v>
                </c:pt>
                <c:pt idx="5">
                  <c:v>18.323772477887132</c:v>
                </c:pt>
                <c:pt idx="6">
                  <c:v>3.7491418278378239</c:v>
                </c:pt>
                <c:pt idx="7">
                  <c:v>-11.192480946127363</c:v>
                </c:pt>
                <c:pt idx="8">
                  <c:v>-25.03850570248537</c:v>
                </c:pt>
                <c:pt idx="9">
                  <c:v>-36.433587067156786</c:v>
                </c:pt>
                <c:pt idx="10">
                  <c:v>-44.262295081967217</c:v>
                </c:pt>
                <c:pt idx="11">
                  <c:v>-47.758301260610914</c:v>
                </c:pt>
                <c:pt idx="12">
                  <c:v>-46.579392160214901</c:v>
                </c:pt>
                <c:pt idx="13">
                  <c:v>-40.840967617468628</c:v>
                </c:pt>
                <c:pt idx="14">
                  <c:v>-31.104744608570879</c:v>
                </c:pt>
                <c:pt idx="15">
                  <c:v>-18.32377247788714</c:v>
                </c:pt>
                <c:pt idx="16">
                  <c:v>-3.7491418278378297</c:v>
                </c:pt>
                <c:pt idx="17">
                  <c:v>11.192480946127358</c:v>
                </c:pt>
                <c:pt idx="18">
                  <c:v>25.038505702485367</c:v>
                </c:pt>
                <c:pt idx="19">
                  <c:v>36.433587067156786</c:v>
                </c:pt>
                <c:pt idx="20">
                  <c:v>44.26229508196721</c:v>
                </c:pt>
              </c:numCache>
            </c:numRef>
          </c:yVal>
          <c:smooth val="1"/>
        </c:ser>
        <c:ser>
          <c:idx val="6"/>
          <c:order val="10"/>
          <c:tx>
            <c:strRef>
              <c:f>ワルシャート式!$O$2</c:f>
              <c:strCache>
                <c:ptCount val="1"/>
                <c:pt idx="0">
                  <c:v>0.30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ワルシャート式!$O$10:$O$30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48.938739185256459</c:v>
                </c:pt>
                <c:pt idx="2">
                  <c:v>48.824718520847043</c:v>
                </c:pt>
                <c:pt idx="3">
                  <c:v>43.931394225800055</c:v>
                </c:pt>
                <c:pt idx="4">
                  <c:v>34.737758975909799</c:v>
                </c:pt>
                <c:pt idx="5">
                  <c:v>22.143749845258903</c:v>
                </c:pt>
                <c:pt idx="6">
                  <c:v>7.3821561951767531</c:v>
                </c:pt>
                <c:pt idx="7">
                  <c:v>-8.1020543377959253</c:v>
                </c:pt>
                <c:pt idx="8">
                  <c:v>-22.793179341853214</c:v>
                </c:pt>
                <c:pt idx="9">
                  <c:v>-35.253149142511226</c:v>
                </c:pt>
                <c:pt idx="10">
                  <c:v>-44.262295081967203</c:v>
                </c:pt>
                <c:pt idx="11">
                  <c:v>-48.938739185256459</c:v>
                </c:pt>
                <c:pt idx="12">
                  <c:v>-48.82471852084705</c:v>
                </c:pt>
                <c:pt idx="13">
                  <c:v>-43.931394225800062</c:v>
                </c:pt>
                <c:pt idx="14">
                  <c:v>-34.73775897590982</c:v>
                </c:pt>
                <c:pt idx="15">
                  <c:v>-22.143749845258927</c:v>
                </c:pt>
                <c:pt idx="16">
                  <c:v>-7.3821561951767807</c:v>
                </c:pt>
                <c:pt idx="17">
                  <c:v>8.1020543377958969</c:v>
                </c:pt>
                <c:pt idx="18">
                  <c:v>22.793179341853186</c:v>
                </c:pt>
                <c:pt idx="19">
                  <c:v>35.253149142511212</c:v>
                </c:pt>
                <c:pt idx="20">
                  <c:v>44.262295081967203</c:v>
                </c:pt>
              </c:numCache>
            </c:numRef>
          </c:yVal>
          <c:smooth val="1"/>
        </c:ser>
        <c:ser>
          <c:idx val="7"/>
          <c:order val="11"/>
          <c:tx>
            <c:strRef>
              <c:f>ワルシャート式!$P$2</c:f>
              <c:strCache>
                <c:ptCount val="1"/>
                <c:pt idx="0">
                  <c:v>0.35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ワルシャート式!$P$10:$P$30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50.104112145439593</c:v>
                </c:pt>
                <c:pt idx="2">
                  <c:v>51.041389616239726</c:v>
                </c:pt>
                <c:pt idx="3">
                  <c:v>46.982380245129576</c:v>
                </c:pt>
                <c:pt idx="4">
                  <c:v>38.32440815013463</c:v>
                </c:pt>
                <c:pt idx="5">
                  <c:v>25.914975963551687</c:v>
                </c:pt>
                <c:pt idx="6">
                  <c:v>10.968805369401585</c:v>
                </c:pt>
                <c:pt idx="7">
                  <c:v>-5.0510683184663927</c:v>
                </c:pt>
                <c:pt idx="8">
                  <c:v>-20.57650824646052</c:v>
                </c:pt>
                <c:pt idx="9">
                  <c:v>-34.087776182328085</c:v>
                </c:pt>
                <c:pt idx="10">
                  <c:v>-44.262295081967203</c:v>
                </c:pt>
                <c:pt idx="11">
                  <c:v>-50.104112145439593</c:v>
                </c:pt>
                <c:pt idx="12">
                  <c:v>-51.041389616239726</c:v>
                </c:pt>
                <c:pt idx="13">
                  <c:v>-46.982380245129583</c:v>
                </c:pt>
                <c:pt idx="14">
                  <c:v>-38.32440815013463</c:v>
                </c:pt>
                <c:pt idx="15">
                  <c:v>-25.914975963551694</c:v>
                </c:pt>
                <c:pt idx="16">
                  <c:v>-10.96880536940159</c:v>
                </c:pt>
                <c:pt idx="17">
                  <c:v>5.0510683184663874</c:v>
                </c:pt>
                <c:pt idx="18">
                  <c:v>20.576508246460513</c:v>
                </c:pt>
                <c:pt idx="19">
                  <c:v>34.087776182328085</c:v>
                </c:pt>
                <c:pt idx="20">
                  <c:v>44.262295081967203</c:v>
                </c:pt>
              </c:numCache>
            </c:numRef>
          </c:yVal>
          <c:smooth val="1"/>
        </c:ser>
        <c:ser>
          <c:idx val="8"/>
          <c:order val="12"/>
          <c:tx>
            <c:strRef>
              <c:f>ワルシャート式!$Q$2</c:f>
              <c:strCache>
                <c:ptCount val="1"/>
                <c:pt idx="0">
                  <c:v>0.40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ワルシャート式!$Q$10:$Q$30</c:f>
              <c:numCache>
                <c:formatCode>0.00_ </c:formatCode>
                <c:ptCount val="21"/>
                <c:pt idx="0">
                  <c:v>44.262295081967203</c:v>
                </c:pt>
                <c:pt idx="1">
                  <c:v>51.288762315819227</c:v>
                </c:pt>
                <c:pt idx="2">
                  <c:v>53.294728144379157</c:v>
                </c:pt>
                <c:pt idx="3">
                  <c:v>50.083834655961816</c:v>
                </c:pt>
                <c:pt idx="4">
                  <c:v>41.97038647682389</c:v>
                </c:pt>
                <c:pt idx="5">
                  <c:v>29.748584444456895</c:v>
                </c:pt>
                <c:pt idx="6">
                  <c:v>14.614783696090845</c:v>
                </c:pt>
                <c:pt idx="7">
                  <c:v>-1.9496139076341557</c:v>
                </c:pt>
                <c:pt idx="8">
                  <c:v>-18.32316971832109</c:v>
                </c:pt>
                <c:pt idx="9">
                  <c:v>-32.903126011948451</c:v>
                </c:pt>
                <c:pt idx="10">
                  <c:v>-44.262295081967196</c:v>
                </c:pt>
                <c:pt idx="11">
                  <c:v>-51.288762315819227</c:v>
                </c:pt>
                <c:pt idx="12">
                  <c:v>-53.294728144379164</c:v>
                </c:pt>
                <c:pt idx="13">
                  <c:v>-50.083834655961823</c:v>
                </c:pt>
                <c:pt idx="14">
                  <c:v>-41.970386476823911</c:v>
                </c:pt>
                <c:pt idx="15">
                  <c:v>-29.748584444456917</c:v>
                </c:pt>
                <c:pt idx="16">
                  <c:v>-14.614783696090873</c:v>
                </c:pt>
                <c:pt idx="17">
                  <c:v>1.9496139076341252</c:v>
                </c:pt>
                <c:pt idx="18">
                  <c:v>18.323169718321061</c:v>
                </c:pt>
                <c:pt idx="19">
                  <c:v>32.90312601194843</c:v>
                </c:pt>
                <c:pt idx="20">
                  <c:v>44.262295081967189</c:v>
                </c:pt>
              </c:numCache>
            </c:numRef>
          </c:yVal>
          <c:smooth val="1"/>
        </c:ser>
        <c:ser>
          <c:idx val="9"/>
          <c:order val="13"/>
          <c:tx>
            <c:strRef>
              <c:f>ワルシャート式!$R$2</c:f>
              <c:strCache>
                <c:ptCount val="1"/>
                <c:pt idx="0">
                  <c:v>0.45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ワルシャート式!$R$10:$R$30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52.523076467564998</c:v>
                </c:pt>
                <c:pt idx="2">
                  <c:v>55.642533178725429</c:v>
                </c:pt>
                <c:pt idx="3">
                  <c:v>53.31531105802722</c:v>
                </c:pt>
                <c:pt idx="4">
                  <c:v>45.769214821354261</c:v>
                </c:pt>
                <c:pt idx="5">
                  <c:v>33.742908945096168</c:v>
                </c:pt>
                <c:pt idx="6">
                  <c:v>18.413612040621214</c:v>
                </c:pt>
                <c:pt idx="7">
                  <c:v>1.2818624944312416</c:v>
                </c:pt>
                <c:pt idx="8">
                  <c:v>-15.975364683974828</c:v>
                </c:pt>
                <c:pt idx="9">
                  <c:v>-31.668811860202702</c:v>
                </c:pt>
                <c:pt idx="10">
                  <c:v>-44.262295081967196</c:v>
                </c:pt>
                <c:pt idx="11">
                  <c:v>-52.523076467565005</c:v>
                </c:pt>
                <c:pt idx="12">
                  <c:v>-55.642533178725429</c:v>
                </c:pt>
                <c:pt idx="13">
                  <c:v>-53.315311058027227</c:v>
                </c:pt>
                <c:pt idx="14">
                  <c:v>-45.769214821354282</c:v>
                </c:pt>
                <c:pt idx="15">
                  <c:v>-33.742908945096197</c:v>
                </c:pt>
                <c:pt idx="16">
                  <c:v>-18.413612040621246</c:v>
                </c:pt>
                <c:pt idx="17">
                  <c:v>-1.2818624944312731</c:v>
                </c:pt>
                <c:pt idx="18">
                  <c:v>15.975364683974801</c:v>
                </c:pt>
                <c:pt idx="19">
                  <c:v>31.66881186020267</c:v>
                </c:pt>
                <c:pt idx="20">
                  <c:v>44.262295081967196</c:v>
                </c:pt>
              </c:numCache>
            </c:numRef>
          </c:yVal>
          <c:smooth val="1"/>
        </c:ser>
        <c:ser>
          <c:idx val="10"/>
          <c:order val="14"/>
          <c:tx>
            <c:strRef>
              <c:f>ワルシャート式!$S$2</c:f>
              <c:strCache>
                <c:ptCount val="1"/>
                <c:pt idx="0">
                  <c:v>0.50 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ワルシャート式!$S$10:$S$30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53.838589950131841</c:v>
                </c:pt>
                <c:pt idx="2">
                  <c:v>58.144788518464104</c:v>
                </c:pt>
                <c:pt idx="3">
                  <c:v>56.759370068045989</c:v>
                </c:pt>
                <c:pt idx="4">
                  <c:v>49.817949009582357</c:v>
                </c:pt>
                <c:pt idx="5">
                  <c:v>38</c:v>
                </c:pt>
                <c:pt idx="6">
                  <c:v>22.462346228849317</c:v>
                </c:pt>
                <c:pt idx="7">
                  <c:v>4.7259215044500191</c:v>
                </c:pt>
                <c:pt idx="8">
                  <c:v>-13.473109344236141</c:v>
                </c:pt>
                <c:pt idx="9">
                  <c:v>-30.353298377635834</c:v>
                </c:pt>
                <c:pt idx="10">
                  <c:v>-44.262295081967217</c:v>
                </c:pt>
                <c:pt idx="11">
                  <c:v>-53.838589950131841</c:v>
                </c:pt>
                <c:pt idx="12">
                  <c:v>-58.144788518464104</c:v>
                </c:pt>
                <c:pt idx="13">
                  <c:v>-56.759370068045982</c:v>
                </c:pt>
                <c:pt idx="14">
                  <c:v>-49.81794900958235</c:v>
                </c:pt>
                <c:pt idx="15">
                  <c:v>-37.999999999999986</c:v>
                </c:pt>
                <c:pt idx="16">
                  <c:v>-22.462346228849299</c:v>
                </c:pt>
                <c:pt idx="17">
                  <c:v>-4.7259215044500014</c:v>
                </c:pt>
                <c:pt idx="18">
                  <c:v>13.47310934423616</c:v>
                </c:pt>
                <c:pt idx="19">
                  <c:v>30.353298377635845</c:v>
                </c:pt>
                <c:pt idx="20">
                  <c:v>44.262295081967217</c:v>
                </c:pt>
              </c:numCache>
            </c:numRef>
          </c:yVal>
          <c:smooth val="1"/>
        </c:ser>
        <c:ser>
          <c:idx val="11"/>
          <c:order val="15"/>
          <c:tx>
            <c:strRef>
              <c:f>ワルシャート式!$T$2</c:f>
              <c:strCache>
                <c:ptCount val="1"/>
                <c:pt idx="0">
                  <c:v>0.55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ワルシャート式!$T$10:$T$30</c:f>
              <c:numCache>
                <c:formatCode>0.00_ </c:formatCode>
                <c:ptCount val="21"/>
                <c:pt idx="0">
                  <c:v>44.262295081967217</c:v>
                </c:pt>
                <c:pt idx="1">
                  <c:v>55.27241799294967</c:v>
                </c:pt>
                <c:pt idx="2">
                  <c:v>60.872091525201334</c:v>
                </c:pt>
                <c:pt idx="3">
                  <c:v>60.513180618165784</c:v>
                </c:pt>
                <c:pt idx="4">
                  <c:v>54.230817972102976</c:v>
                </c:pt>
                <c:pt idx="5">
                  <c:v>42.639965014603938</c:v>
                </c:pt>
                <c:pt idx="6">
                  <c:v>26.875215191369922</c:v>
                </c:pt>
                <c:pt idx="7">
                  <c:v>8.4797320545697943</c:v>
                </c:pt>
                <c:pt idx="8">
                  <c:v>-10.745806337498934</c:v>
                </c:pt>
                <c:pt idx="9">
                  <c:v>-28.91947033481803</c:v>
                </c:pt>
                <c:pt idx="10">
                  <c:v>-44.262295081967217</c:v>
                </c:pt>
                <c:pt idx="11">
                  <c:v>-55.27241799294967</c:v>
                </c:pt>
                <c:pt idx="12">
                  <c:v>-60.872091525201334</c:v>
                </c:pt>
                <c:pt idx="13">
                  <c:v>-60.513180618165784</c:v>
                </c:pt>
                <c:pt idx="14">
                  <c:v>-54.230817972102976</c:v>
                </c:pt>
                <c:pt idx="15">
                  <c:v>-42.639965014603945</c:v>
                </c:pt>
                <c:pt idx="16">
                  <c:v>-26.875215191369925</c:v>
                </c:pt>
                <c:pt idx="17">
                  <c:v>-8.4797320545698014</c:v>
                </c:pt>
                <c:pt idx="18">
                  <c:v>10.745806337498925</c:v>
                </c:pt>
                <c:pt idx="19">
                  <c:v>28.919470334818023</c:v>
                </c:pt>
                <c:pt idx="20">
                  <c:v>44.262295081967217</c:v>
                </c:pt>
              </c:numCache>
            </c:numRef>
          </c:yVal>
          <c:smooth val="1"/>
        </c:ser>
        <c:ser>
          <c:idx val="12"/>
          <c:order val="16"/>
          <c:tx>
            <c:strRef>
              <c:f>ワルシャート式!$U$2</c:f>
              <c:strCache>
                <c:ptCount val="1"/>
                <c:pt idx="0">
                  <c:v>0.60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ワルシャート式!$U$10:$U$30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56.87270135074062</c:v>
                </c:pt>
                <c:pt idx="2">
                  <c:v>63.916011355892877</c:v>
                </c:pt>
                <c:pt idx="3">
                  <c:v>64.7027768404933</c:v>
                </c:pt>
                <c:pt idx="4">
                  <c:v>59.155983717191731</c:v>
                </c:pt>
                <c:pt idx="5">
                  <c:v>47.818590743677085</c:v>
                </c:pt>
                <c:pt idx="6">
                  <c:v>31.800380936458687</c:v>
                </c:pt>
                <c:pt idx="7">
                  <c:v>12.669328276897339</c:v>
                </c:pt>
                <c:pt idx="8">
                  <c:v>-7.7018865068073605</c:v>
                </c:pt>
                <c:pt idx="9">
                  <c:v>-27.319186977027055</c:v>
                </c:pt>
                <c:pt idx="10">
                  <c:v>-44.262295081967196</c:v>
                </c:pt>
                <c:pt idx="11">
                  <c:v>-56.872701350740634</c:v>
                </c:pt>
                <c:pt idx="12">
                  <c:v>-63.916011355892877</c:v>
                </c:pt>
                <c:pt idx="13">
                  <c:v>-64.7027768404933</c:v>
                </c:pt>
                <c:pt idx="14">
                  <c:v>-59.155983717191731</c:v>
                </c:pt>
                <c:pt idx="15">
                  <c:v>-47.818590743677092</c:v>
                </c:pt>
                <c:pt idx="16">
                  <c:v>-31.800380936458694</c:v>
                </c:pt>
                <c:pt idx="17">
                  <c:v>-12.669328276897346</c:v>
                </c:pt>
                <c:pt idx="18">
                  <c:v>7.7018865068073517</c:v>
                </c:pt>
                <c:pt idx="19">
                  <c:v>27.319186977027048</c:v>
                </c:pt>
                <c:pt idx="20">
                  <c:v>44.262295081967189</c:v>
                </c:pt>
              </c:numCache>
            </c:numRef>
          </c:yVal>
          <c:smooth val="1"/>
        </c:ser>
        <c:ser>
          <c:idx val="13"/>
          <c:order val="17"/>
          <c:tx>
            <c:strRef>
              <c:f>ワルシャート式!$V$2</c:f>
              <c:strCache>
                <c:ptCount val="1"/>
                <c:pt idx="0">
                  <c:v>0.65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ワルシャート式!$V$10:$V$30</c:f>
              <c:numCache>
                <c:formatCode>0.00_ </c:formatCode>
                <c:ptCount val="21"/>
                <c:pt idx="0">
                  <c:v>44.262295081967217</c:v>
                </c:pt>
                <c:pt idx="1">
                  <c:v>58.707051223768723</c:v>
                </c:pt>
                <c:pt idx="2">
                  <c:v>67.405152155710013</c:v>
                </c:pt>
                <c:pt idx="3">
                  <c:v>69.505167155339919</c:v>
                </c:pt>
                <c:pt idx="4">
                  <c:v>64.801532122829826</c:v>
                </c:pt>
                <c:pt idx="5">
                  <c:v>53.754671627314117</c:v>
                </c:pt>
                <c:pt idx="6">
                  <c:v>37.445929342096782</c:v>
                </c:pt>
                <c:pt idx="7">
                  <c:v>17.471718591743944</c:v>
                </c:pt>
                <c:pt idx="8">
                  <c:v>-4.2127457069902494</c:v>
                </c:pt>
                <c:pt idx="9">
                  <c:v>-25.484837103998967</c:v>
                </c:pt>
                <c:pt idx="10">
                  <c:v>-44.262295081967203</c:v>
                </c:pt>
                <c:pt idx="11">
                  <c:v>-58.70705122376873</c:v>
                </c:pt>
                <c:pt idx="12">
                  <c:v>-67.405152155709999</c:v>
                </c:pt>
                <c:pt idx="13">
                  <c:v>-69.505167155339919</c:v>
                </c:pt>
                <c:pt idx="14">
                  <c:v>-64.80153212282984</c:v>
                </c:pt>
                <c:pt idx="15">
                  <c:v>-53.754671627314146</c:v>
                </c:pt>
                <c:pt idx="16">
                  <c:v>-37.445929342096811</c:v>
                </c:pt>
                <c:pt idx="17">
                  <c:v>-17.471718591743983</c:v>
                </c:pt>
                <c:pt idx="18">
                  <c:v>4.2127457069902103</c:v>
                </c:pt>
                <c:pt idx="19">
                  <c:v>25.484837103998931</c:v>
                </c:pt>
                <c:pt idx="20">
                  <c:v>44.262295081967174</c:v>
                </c:pt>
              </c:numCache>
            </c:numRef>
          </c:yVal>
          <c:smooth val="1"/>
        </c:ser>
        <c:ser>
          <c:idx val="14"/>
          <c:order val="18"/>
          <c:tx>
            <c:strRef>
              <c:f>ワルシャート式!$W$2</c:f>
              <c:strCache>
                <c:ptCount val="1"/>
                <c:pt idx="0">
                  <c:v>0.70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ワルシャート式!$W$10:$W$30</c:f>
              <c:numCache>
                <c:formatCode>0.00_ </c:formatCode>
                <c:ptCount val="21"/>
                <c:pt idx="0">
                  <c:v>44.262295081967203</c:v>
                </c:pt>
                <c:pt idx="1">
                  <c:v>60.877703035147285</c:v>
                </c:pt>
                <c:pt idx="2">
                  <c:v>71.533977255348944</c:v>
                </c:pt>
                <c:pt idx="3">
                  <c:v>75.188007375270544</c:v>
                </c:pt>
                <c:pt idx="4">
                  <c:v>71.482111467649304</c:v>
                </c:pt>
                <c:pt idx="5">
                  <c:v>60.779048444418216</c:v>
                </c:pt>
                <c:pt idx="6">
                  <c:v>44.126508686916232</c:v>
                </c:pt>
                <c:pt idx="7">
                  <c:v>23.154558811674558</c:v>
                </c:pt>
                <c:pt idx="8">
                  <c:v>-8.3920607351323256E-2</c:v>
                </c:pt>
                <c:pt idx="9">
                  <c:v>-23.314185292620408</c:v>
                </c:pt>
                <c:pt idx="10">
                  <c:v>-44.26229508196721</c:v>
                </c:pt>
                <c:pt idx="11">
                  <c:v>-60.877703035147285</c:v>
                </c:pt>
                <c:pt idx="12">
                  <c:v>-71.533977255348944</c:v>
                </c:pt>
                <c:pt idx="13">
                  <c:v>-75.188007375270544</c:v>
                </c:pt>
                <c:pt idx="14">
                  <c:v>-71.48211146764929</c:v>
                </c:pt>
                <c:pt idx="15">
                  <c:v>-60.779048444418216</c:v>
                </c:pt>
                <c:pt idx="16">
                  <c:v>-44.126508686916239</c:v>
                </c:pt>
                <c:pt idx="17">
                  <c:v>-23.154558811674569</c:v>
                </c:pt>
                <c:pt idx="18">
                  <c:v>8.3920607351314042E-2</c:v>
                </c:pt>
                <c:pt idx="19">
                  <c:v>23.314185292620394</c:v>
                </c:pt>
                <c:pt idx="20">
                  <c:v>44.262295081967203</c:v>
                </c:pt>
              </c:numCache>
            </c:numRef>
          </c:yVal>
          <c:smooth val="1"/>
        </c:ser>
        <c:ser>
          <c:idx val="15"/>
          <c:order val="19"/>
          <c:tx>
            <c:strRef>
              <c:f>ワルシャート式!$X$2</c:f>
              <c:strCache>
                <c:ptCount val="1"/>
                <c:pt idx="0">
                  <c:v>0.75 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ワルシャート式!$X$10:$X$30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63.552065889911617</c:v>
                </c:pt>
                <c:pt idx="2">
                  <c:v>76.620917695271601</c:v>
                </c:pt>
                <c:pt idx="3">
                  <c:v>82.18958022729376</c:v>
                </c:pt>
                <c:pt idx="4">
                  <c:v>79.7129539981905</c:v>
                </c:pt>
                <c:pt idx="5">
                  <c:v>69.433468438936004</c:v>
                </c:pt>
                <c:pt idx="6">
                  <c:v>52.357351217457456</c:v>
                </c:pt>
                <c:pt idx="7">
                  <c:v>30.156131663697803</c:v>
                </c:pt>
                <c:pt idx="8">
                  <c:v>5.0030198325713542</c:v>
                </c:pt>
                <c:pt idx="9">
                  <c:v>-20.639822437856051</c:v>
                </c:pt>
                <c:pt idx="10">
                  <c:v>-44.262295081967196</c:v>
                </c:pt>
                <c:pt idx="11">
                  <c:v>-63.552065889911631</c:v>
                </c:pt>
                <c:pt idx="12">
                  <c:v>-76.620917695271601</c:v>
                </c:pt>
                <c:pt idx="13">
                  <c:v>-82.189580227293774</c:v>
                </c:pt>
                <c:pt idx="14">
                  <c:v>-79.7129539981905</c:v>
                </c:pt>
                <c:pt idx="15">
                  <c:v>-69.433468438935989</c:v>
                </c:pt>
                <c:pt idx="16">
                  <c:v>-52.357351217457435</c:v>
                </c:pt>
                <c:pt idx="17">
                  <c:v>-30.156131663697774</c:v>
                </c:pt>
                <c:pt idx="18">
                  <c:v>-5.0030198325713275</c:v>
                </c:pt>
                <c:pt idx="19">
                  <c:v>20.639822437856079</c:v>
                </c:pt>
                <c:pt idx="20">
                  <c:v>44.262295081967217</c:v>
                </c:pt>
              </c:numCache>
            </c:numRef>
          </c:yVal>
          <c:smooth val="1"/>
        </c:ser>
        <c:ser>
          <c:idx val="16"/>
          <c:order val="20"/>
          <c:tx>
            <c:strRef>
              <c:f>ワルシャート式!$Y$2</c:f>
              <c:strCache>
                <c:ptCount val="1"/>
                <c:pt idx="0">
                  <c:v>0.80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ワルシャート式!$Y$10:$Y$30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67.032602439468747</c:v>
                </c:pt>
                <c:pt idx="2">
                  <c:v>83.241291626591106</c:v>
                </c:pt>
                <c:pt idx="3">
                  <c:v>91.301743213120602</c:v>
                </c:pt>
                <c:pt idx="4">
                  <c:v>90.424944037299227</c:v>
                </c:pt>
                <c:pt idx="5">
                  <c:v>80.696721311475443</c:v>
                </c:pt>
                <c:pt idx="6">
                  <c:v>63.06934125656619</c:v>
                </c:pt>
                <c:pt idx="7">
                  <c:v>39.268294649524655</c:v>
                </c:pt>
                <c:pt idx="8">
                  <c:v>11.623393763890874</c:v>
                </c:pt>
                <c:pt idx="9">
                  <c:v>-17.159285888298918</c:v>
                </c:pt>
                <c:pt idx="10">
                  <c:v>-44.262295081967189</c:v>
                </c:pt>
                <c:pt idx="11">
                  <c:v>-67.032602439468761</c:v>
                </c:pt>
                <c:pt idx="12">
                  <c:v>-83.241291626591092</c:v>
                </c:pt>
                <c:pt idx="13">
                  <c:v>-91.301743213120602</c:v>
                </c:pt>
                <c:pt idx="14">
                  <c:v>-90.424944037299227</c:v>
                </c:pt>
                <c:pt idx="15">
                  <c:v>-80.696721311475443</c:v>
                </c:pt>
                <c:pt idx="16">
                  <c:v>-63.069341256566197</c:v>
                </c:pt>
                <c:pt idx="17">
                  <c:v>-39.268294649524663</c:v>
                </c:pt>
                <c:pt idx="18">
                  <c:v>-11.623393763890887</c:v>
                </c:pt>
                <c:pt idx="19">
                  <c:v>17.159285888298903</c:v>
                </c:pt>
                <c:pt idx="20">
                  <c:v>44.262295081967181</c:v>
                </c:pt>
              </c:numCache>
            </c:numRef>
          </c:yVal>
          <c:smooth val="1"/>
        </c:ser>
        <c:ser>
          <c:idx val="17"/>
          <c:order val="21"/>
          <c:tx>
            <c:strRef>
              <c:f>ワルシャート式!$Z$2</c:f>
              <c:strCache>
                <c:ptCount val="1"/>
                <c:pt idx="0">
                  <c:v>0.85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ワルシャート式!$Z$10:$Z$30</c:f>
              <c:numCache>
                <c:formatCode>0.00_ </c:formatCode>
                <c:ptCount val="21"/>
                <c:pt idx="0">
                  <c:v>44.26229508196721</c:v>
                </c:pt>
                <c:pt idx="1">
                  <c:v>71.945864208316991</c:v>
                </c:pt>
                <c:pt idx="2">
                  <c:v>92.58687086964504</c:v>
                </c:pt>
                <c:pt idx="3">
                  <c:v>104.16482951959073</c:v>
                </c:pt>
                <c:pt idx="4">
                  <c:v>105.54640889711601</c:v>
                </c:pt>
                <c:pt idx="5">
                  <c:v>96.596370386719201</c:v>
                </c:pt>
                <c:pt idx="6">
                  <c:v>78.190806116382973</c:v>
                </c:pt>
                <c:pt idx="7">
                  <c:v>52.131380955994764</c:v>
                </c:pt>
                <c:pt idx="8">
                  <c:v>20.968973006944815</c:v>
                </c:pt>
                <c:pt idx="9">
                  <c:v>-12.246024119450677</c:v>
                </c:pt>
                <c:pt idx="10">
                  <c:v>-44.262295081967189</c:v>
                </c:pt>
                <c:pt idx="11">
                  <c:v>-71.945864208316991</c:v>
                </c:pt>
                <c:pt idx="12">
                  <c:v>-92.586870869645026</c:v>
                </c:pt>
                <c:pt idx="13">
                  <c:v>-104.16482951959073</c:v>
                </c:pt>
                <c:pt idx="14">
                  <c:v>-105.54640889711601</c:v>
                </c:pt>
                <c:pt idx="15">
                  <c:v>-96.596370386719201</c:v>
                </c:pt>
                <c:pt idx="16">
                  <c:v>-78.190806116382987</c:v>
                </c:pt>
                <c:pt idx="17">
                  <c:v>-52.131380955994779</c:v>
                </c:pt>
                <c:pt idx="18">
                  <c:v>-20.968973006944825</c:v>
                </c:pt>
                <c:pt idx="19">
                  <c:v>12.246024119450663</c:v>
                </c:pt>
                <c:pt idx="20">
                  <c:v>44.262295081967174</c:v>
                </c:pt>
              </c:numCache>
            </c:numRef>
          </c:yVal>
          <c:smooth val="1"/>
        </c:ser>
        <c:ser>
          <c:idx val="18"/>
          <c:order val="22"/>
          <c:tx>
            <c:strRef>
              <c:f>ワルシャート式!$AA$2</c:f>
              <c:strCache>
                <c:ptCount val="1"/>
                <c:pt idx="0">
                  <c:v>0.90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ワルシャート式!$AA$10:$AA$30</c:f>
              <c:numCache>
                <c:formatCode>General</c:formatCode>
                <c:ptCount val="21"/>
              </c:numCache>
            </c:numRef>
          </c:yVal>
          <c:smooth val="1"/>
        </c:ser>
        <c:ser>
          <c:idx val="19"/>
          <c:order val="23"/>
          <c:tx>
            <c:strRef>
              <c:f>ワルシャート式!$AB$2</c:f>
              <c:strCache>
                <c:ptCount val="1"/>
                <c:pt idx="0">
                  <c:v>0.95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ワルシャート式!$F$10:$F$30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ワルシャート式!$AB$10:$AB$30</c:f>
              <c:numCache>
                <c:formatCode>General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61792"/>
        <c:axId val="71845568"/>
      </c:scatterChart>
      <c:valAx>
        <c:axId val="121961792"/>
        <c:scaling>
          <c:orientation val="minMax"/>
          <c:max val="36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1845568"/>
        <c:crosses val="autoZero"/>
        <c:crossBetween val="midCat"/>
        <c:majorUnit val="30"/>
      </c:valAx>
      <c:valAx>
        <c:axId val="71845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9617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740553501803052"/>
          <c:y val="2.2252294187338741E-2"/>
          <c:w val="0.13302834423983095"/>
          <c:h val="0.95183781586813354"/>
        </c:manualLayout>
      </c:layout>
      <c:overlay val="0"/>
      <c:txPr>
        <a:bodyPr/>
        <a:lstStyle/>
        <a:p>
          <a:pPr>
            <a:defRPr sz="900" kern="1200" spc="-1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楕円弁線図（スティーブンソン式）</a:t>
            </a:r>
          </a:p>
        </c:rich>
      </c:tx>
      <c:layout>
        <c:manualLayout>
          <c:xMode val="edge"/>
          <c:yMode val="edge"/>
          <c:x val="8.4812253098400098E-2"/>
          <c:y val="5.02919416613476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80314005355948E-2"/>
          <c:y val="2.1722734801627622E-2"/>
          <c:w val="0.80403291581830749"/>
          <c:h val="0.95289693463955583"/>
        </c:manualLayout>
      </c:layout>
      <c:scatterChart>
        <c:scatterStyle val="smoothMarker"/>
        <c:varyColors val="0"/>
        <c:ser>
          <c:idx val="22"/>
          <c:order val="0"/>
          <c:tx>
            <c:strRef>
              <c:f>スティーブンソン式!$AE$9</c:f>
              <c:strCache>
                <c:ptCount val="1"/>
                <c:pt idx="0">
                  <c:v>給気最大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スティーブンソン式!$AE$10:$AE$30</c:f>
              <c:numCache>
                <c:formatCode>General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</c:numCache>
            </c:numRef>
          </c:yVal>
          <c:smooth val="1"/>
        </c:ser>
        <c:ser>
          <c:idx val="21"/>
          <c:order val="1"/>
          <c:tx>
            <c:strRef>
              <c:f>スティーブンソン式!$AC$9</c:f>
              <c:strCache>
                <c:ptCount val="1"/>
                <c:pt idx="0">
                  <c:v>給気下限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スティーブンソン式!$AC$10:$AC$30</c:f>
              <c:numCache>
                <c:formatCode>General</c:formatCode>
                <c:ptCount val="21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</c:numCache>
            </c:numRef>
          </c:yVal>
          <c:smooth val="1"/>
        </c:ser>
        <c:ser>
          <c:idx val="20"/>
          <c:order val="2"/>
          <c:tx>
            <c:strRef>
              <c:f>スティーブンソン式!$AD$9</c:f>
              <c:strCache>
                <c:ptCount val="1"/>
                <c:pt idx="0">
                  <c:v>排気下限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スティーブンソン式!$AD$10:$AD$30</c:f>
              <c:numCache>
                <c:formatCode>General</c:formatCode>
                <c:ptCount val="2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-2</c:v>
                </c:pt>
                <c:pt idx="19">
                  <c:v>-2</c:v>
                </c:pt>
                <c:pt idx="20">
                  <c:v>-2</c:v>
                </c:pt>
              </c:numCache>
            </c:numRef>
          </c:yVal>
          <c:smooth val="1"/>
        </c:ser>
        <c:ser>
          <c:idx val="23"/>
          <c:order val="3"/>
          <c:tx>
            <c:strRef>
              <c:f>スティーブンソン式!$AF$9</c:f>
              <c:strCache>
                <c:ptCount val="1"/>
                <c:pt idx="0">
                  <c:v>排気最大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スティーブンソン式!$AF$10:$AF$30</c:f>
              <c:numCache>
                <c:formatCode>General</c:formatCode>
                <c:ptCount val="21"/>
                <c:pt idx="0">
                  <c:v>-54</c:v>
                </c:pt>
                <c:pt idx="1">
                  <c:v>-54</c:v>
                </c:pt>
                <c:pt idx="2">
                  <c:v>-54</c:v>
                </c:pt>
                <c:pt idx="3">
                  <c:v>-54</c:v>
                </c:pt>
                <c:pt idx="4">
                  <c:v>-54</c:v>
                </c:pt>
                <c:pt idx="5">
                  <c:v>-54</c:v>
                </c:pt>
                <c:pt idx="6">
                  <c:v>-54</c:v>
                </c:pt>
                <c:pt idx="7">
                  <c:v>-54</c:v>
                </c:pt>
                <c:pt idx="8">
                  <c:v>-54</c:v>
                </c:pt>
                <c:pt idx="9">
                  <c:v>-54</c:v>
                </c:pt>
                <c:pt idx="10">
                  <c:v>-54</c:v>
                </c:pt>
                <c:pt idx="11">
                  <c:v>-54</c:v>
                </c:pt>
                <c:pt idx="12">
                  <c:v>-54</c:v>
                </c:pt>
                <c:pt idx="13">
                  <c:v>-54</c:v>
                </c:pt>
                <c:pt idx="14">
                  <c:v>-54</c:v>
                </c:pt>
                <c:pt idx="15">
                  <c:v>-54</c:v>
                </c:pt>
                <c:pt idx="16">
                  <c:v>-54</c:v>
                </c:pt>
                <c:pt idx="17">
                  <c:v>-54</c:v>
                </c:pt>
                <c:pt idx="18">
                  <c:v>-54</c:v>
                </c:pt>
                <c:pt idx="19">
                  <c:v>-54</c:v>
                </c:pt>
                <c:pt idx="20">
                  <c:v>-54</c:v>
                </c:pt>
              </c:numCache>
            </c:numRef>
          </c:yVal>
          <c:smooth val="1"/>
        </c:ser>
        <c:ser>
          <c:idx val="0"/>
          <c:order val="4"/>
          <c:tx>
            <c:strRef>
              <c:f>スティーブンソン式!$I$2</c:f>
              <c:strCache>
                <c:ptCount val="1"/>
                <c:pt idx="0">
                  <c:v>0.00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スティーブンソン式!$I$10:$I$30</c:f>
              <c:numCache>
                <c:formatCode>0.00_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スティーブンソン式!$J$2</c:f>
              <c:strCache>
                <c:ptCount val="1"/>
                <c:pt idx="0">
                  <c:v>0.05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スティーブンソン式!$J$10:$J$30</c:f>
              <c:numCache>
                <c:formatCode>0.00_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ser>
          <c:idx val="2"/>
          <c:order val="6"/>
          <c:tx>
            <c:strRef>
              <c:f>スティーブンソン式!$K$2</c:f>
              <c:strCache>
                <c:ptCount val="1"/>
                <c:pt idx="0">
                  <c:v>0.10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スティーブンソン式!$K$10:$K$30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43.985716241903134</c:v>
                </c:pt>
                <c:pt idx="2">
                  <c:v>38.372471218601973</c:v>
                </c:pt>
                <c:pt idx="3">
                  <c:v>29.003061355696143</c:v>
                </c:pt>
                <c:pt idx="4">
                  <c:v>16.794629771083962</c:v>
                </c:pt>
                <c:pt idx="5">
                  <c:v>2.9422228094118279</c:v>
                </c:pt>
                <c:pt idx="6">
                  <c:v>-11.198189420517258</c:v>
                </c:pt>
                <c:pt idx="7">
                  <c:v>-24.242444847592605</c:v>
                </c:pt>
                <c:pt idx="8">
                  <c:v>-34.913680865940371</c:v>
                </c:pt>
                <c:pt idx="9">
                  <c:v>-42.167322543211426</c:v>
                </c:pt>
                <c:pt idx="10">
                  <c:v>-45.29333289294113</c:v>
                </c:pt>
                <c:pt idx="11">
                  <c:v>-43.985716241903127</c:v>
                </c:pt>
                <c:pt idx="12">
                  <c:v>-38.37247121860198</c:v>
                </c:pt>
                <c:pt idx="13">
                  <c:v>-29.003061355696151</c:v>
                </c:pt>
                <c:pt idx="14">
                  <c:v>-16.794629771083969</c:v>
                </c:pt>
                <c:pt idx="15">
                  <c:v>-2.9422228094118332</c:v>
                </c:pt>
                <c:pt idx="16">
                  <c:v>11.198189420517251</c:v>
                </c:pt>
                <c:pt idx="17">
                  <c:v>24.242444847592598</c:v>
                </c:pt>
                <c:pt idx="18">
                  <c:v>34.913680865940371</c:v>
                </c:pt>
                <c:pt idx="19">
                  <c:v>42.167322543211419</c:v>
                </c:pt>
                <c:pt idx="20">
                  <c:v>45.29333289294113</c:v>
                </c:pt>
              </c:numCache>
            </c:numRef>
          </c:yVal>
          <c:smooth val="1"/>
        </c:ser>
        <c:ser>
          <c:idx val="3"/>
          <c:order val="7"/>
          <c:tx>
            <c:strRef>
              <c:f>スティーブンソン式!$L$2</c:f>
              <c:strCache>
                <c:ptCount val="1"/>
                <c:pt idx="0">
                  <c:v>0.15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スティーブンソン式!$L$10:$L$30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45.800286897407091</c:v>
                </c:pt>
                <c:pt idx="2">
                  <c:v>41.823989710991995</c:v>
                </c:pt>
                <c:pt idx="3">
                  <c:v>33.753669006793693</c:v>
                </c:pt>
                <c:pt idx="4">
                  <c:v>22.379304004569814</c:v>
                </c:pt>
                <c:pt idx="5">
                  <c:v>8.8142968005990046</c:v>
                </c:pt>
                <c:pt idx="6">
                  <c:v>-5.6135151870313997</c:v>
                </c:pt>
                <c:pt idx="7">
                  <c:v>-19.491837196495048</c:v>
                </c:pt>
                <c:pt idx="8">
                  <c:v>-31.462162373550342</c:v>
                </c:pt>
                <c:pt idx="9">
                  <c:v>-40.352751887707448</c:v>
                </c:pt>
                <c:pt idx="10">
                  <c:v>-45.293332892941123</c:v>
                </c:pt>
                <c:pt idx="11">
                  <c:v>-45.800286897407091</c:v>
                </c:pt>
                <c:pt idx="12">
                  <c:v>-41.823989710991995</c:v>
                </c:pt>
                <c:pt idx="13">
                  <c:v>-33.753669006793693</c:v>
                </c:pt>
                <c:pt idx="14">
                  <c:v>-22.379304004569821</c:v>
                </c:pt>
                <c:pt idx="15">
                  <c:v>-8.8142968005990117</c:v>
                </c:pt>
                <c:pt idx="16">
                  <c:v>5.6135151870313935</c:v>
                </c:pt>
                <c:pt idx="17">
                  <c:v>19.491837196495041</c:v>
                </c:pt>
                <c:pt idx="18">
                  <c:v>31.462162373550335</c:v>
                </c:pt>
                <c:pt idx="19">
                  <c:v>40.352751887707448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4"/>
          <c:order val="8"/>
          <c:tx>
            <c:strRef>
              <c:f>スティーブンソン式!$M$2</c:f>
              <c:strCache>
                <c:ptCount val="1"/>
                <c:pt idx="0">
                  <c:v>0.20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スティーブンソン式!$M$10:$M$30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47.257519428516822</c:v>
                </c:pt>
                <c:pt idx="2">
                  <c:v>44.595810699930361</c:v>
                </c:pt>
                <c:pt idx="3">
                  <c:v>37.568753302750991</c:v>
                </c:pt>
                <c:pt idx="4">
                  <c:v>26.864204575402443</c:v>
                </c:pt>
                <c:pt idx="5">
                  <c:v>13.530000330294154</c:v>
                </c:pt>
                <c:pt idx="6">
                  <c:v>-1.1286146161987736</c:v>
                </c:pt>
                <c:pt idx="7">
                  <c:v>-15.67675290053775</c:v>
                </c:pt>
                <c:pt idx="8">
                  <c:v>-28.690341384611976</c:v>
                </c:pt>
                <c:pt idx="9">
                  <c:v>-38.895519356597731</c:v>
                </c:pt>
                <c:pt idx="10">
                  <c:v>-45.293332892941123</c:v>
                </c:pt>
                <c:pt idx="11">
                  <c:v>-47.257519428516822</c:v>
                </c:pt>
                <c:pt idx="12">
                  <c:v>-44.595810699930368</c:v>
                </c:pt>
                <c:pt idx="13">
                  <c:v>-37.568753302750991</c:v>
                </c:pt>
                <c:pt idx="14">
                  <c:v>-26.86420457540245</c:v>
                </c:pt>
                <c:pt idx="15">
                  <c:v>-13.530000330294159</c:v>
                </c:pt>
                <c:pt idx="16">
                  <c:v>1.128614616198768</c:v>
                </c:pt>
                <c:pt idx="17">
                  <c:v>15.676752900537744</c:v>
                </c:pt>
                <c:pt idx="18">
                  <c:v>28.690341384611973</c:v>
                </c:pt>
                <c:pt idx="19">
                  <c:v>38.895519356597724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5"/>
          <c:order val="9"/>
          <c:tx>
            <c:strRef>
              <c:f>スティーブンソン式!$N$2</c:f>
              <c:strCache>
                <c:ptCount val="1"/>
                <c:pt idx="0">
                  <c:v>0.25 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スティーブンソン式!$N$10:$N$30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48.554927956110951</c:v>
                </c:pt>
                <c:pt idx="2">
                  <c:v>47.063628368860954</c:v>
                </c:pt>
                <c:pt idx="3">
                  <c:v>40.965412925286373</c:v>
                </c:pt>
                <c:pt idx="4">
                  <c:v>30.85721744176967</c:v>
                </c:pt>
                <c:pt idx="5">
                  <c:v>17.728502520176662</c:v>
                </c:pt>
                <c:pt idx="6">
                  <c:v>2.8643982501684557</c:v>
                </c:pt>
                <c:pt idx="7">
                  <c:v>-12.280093278002369</c:v>
                </c:pt>
                <c:pt idx="8">
                  <c:v>-26.222523715681387</c:v>
                </c:pt>
                <c:pt idx="9">
                  <c:v>-37.598110829003602</c:v>
                </c:pt>
                <c:pt idx="10">
                  <c:v>-45.293332892941123</c:v>
                </c:pt>
                <c:pt idx="11">
                  <c:v>-48.554927956110951</c:v>
                </c:pt>
                <c:pt idx="12">
                  <c:v>-47.063628368860954</c:v>
                </c:pt>
                <c:pt idx="13">
                  <c:v>-40.965412925286373</c:v>
                </c:pt>
                <c:pt idx="14">
                  <c:v>-30.857217441769677</c:v>
                </c:pt>
                <c:pt idx="15">
                  <c:v>-17.728502520176665</c:v>
                </c:pt>
                <c:pt idx="16">
                  <c:v>-2.8643982501684619</c:v>
                </c:pt>
                <c:pt idx="17">
                  <c:v>12.280093278002362</c:v>
                </c:pt>
                <c:pt idx="18">
                  <c:v>26.222523715681383</c:v>
                </c:pt>
                <c:pt idx="19">
                  <c:v>37.598110829003595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6"/>
          <c:order val="10"/>
          <c:tx>
            <c:strRef>
              <c:f>スティーブンソン式!$O$2</c:f>
              <c:strCache>
                <c:ptCount val="1"/>
                <c:pt idx="0">
                  <c:v>0.30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スティーブンソン式!$O$10:$O$30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49.780262393126485</c:v>
                </c:pt>
                <c:pt idx="2">
                  <c:v>49.39435297078991</c:v>
                </c:pt>
                <c:pt idx="3">
                  <c:v>44.173380128978756</c:v>
                </c:pt>
                <c:pt idx="4">
                  <c:v>34.628409066106293</c:v>
                </c:pt>
                <c:pt idx="5">
                  <c:v>21.693768053530366</c:v>
                </c:pt>
                <c:pt idx="6">
                  <c:v>6.6355898745050759</c:v>
                </c:pt>
                <c:pt idx="7">
                  <c:v>-9.0721260743099794</c:v>
                </c:pt>
                <c:pt idx="8">
                  <c:v>-23.89179911375243</c:v>
                </c:pt>
                <c:pt idx="9">
                  <c:v>-36.372776391988069</c:v>
                </c:pt>
                <c:pt idx="10">
                  <c:v>-45.293332892941109</c:v>
                </c:pt>
                <c:pt idx="11">
                  <c:v>-49.780262393126485</c:v>
                </c:pt>
                <c:pt idx="12">
                  <c:v>-49.394352970789917</c:v>
                </c:pt>
                <c:pt idx="13">
                  <c:v>-44.173380128978771</c:v>
                </c:pt>
                <c:pt idx="14">
                  <c:v>-34.628409066106315</c:v>
                </c:pt>
                <c:pt idx="15">
                  <c:v>-21.693768053530391</c:v>
                </c:pt>
                <c:pt idx="16">
                  <c:v>-6.6355898745051043</c:v>
                </c:pt>
                <c:pt idx="17">
                  <c:v>9.072126074309951</c:v>
                </c:pt>
                <c:pt idx="18">
                  <c:v>23.891799113752406</c:v>
                </c:pt>
                <c:pt idx="19">
                  <c:v>36.372776391988047</c:v>
                </c:pt>
                <c:pt idx="20">
                  <c:v>45.293332892941109</c:v>
                </c:pt>
              </c:numCache>
            </c:numRef>
          </c:yVal>
          <c:smooth val="1"/>
        </c:ser>
        <c:ser>
          <c:idx val="7"/>
          <c:order val="11"/>
          <c:tx>
            <c:strRef>
              <c:f>スティーブンソン式!$P$2</c:f>
              <c:strCache>
                <c:ptCount val="1"/>
                <c:pt idx="0">
                  <c:v>0.35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スティーブンソン式!$P$10:$P$30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50.984489728929503</c:v>
                </c:pt>
                <c:pt idx="2">
                  <c:v>51.68492948042234</c:v>
                </c:pt>
                <c:pt idx="3">
                  <c:v>47.326088224292796</c:v>
                </c:pt>
                <c:pt idx="4">
                  <c:v>38.334639712523654</c:v>
                </c:pt>
                <c:pt idx="5">
                  <c:v>25.590729572552394</c:v>
                </c:pt>
                <c:pt idx="6">
                  <c:v>10.341820520922434</c:v>
                </c:pt>
                <c:pt idx="7">
                  <c:v>-5.9194179789959511</c:v>
                </c:pt>
                <c:pt idx="8">
                  <c:v>-21.601222604120011</c:v>
                </c:pt>
                <c:pt idx="9">
                  <c:v>-35.16854905618505</c:v>
                </c:pt>
                <c:pt idx="10">
                  <c:v>-45.293332892941123</c:v>
                </c:pt>
                <c:pt idx="11">
                  <c:v>-50.984489728929503</c:v>
                </c:pt>
                <c:pt idx="12">
                  <c:v>-51.684929480422333</c:v>
                </c:pt>
                <c:pt idx="13">
                  <c:v>-47.326088224292796</c:v>
                </c:pt>
                <c:pt idx="14">
                  <c:v>-38.334639712523661</c:v>
                </c:pt>
                <c:pt idx="15">
                  <c:v>-25.590729572552398</c:v>
                </c:pt>
                <c:pt idx="16">
                  <c:v>-10.341820520922441</c:v>
                </c:pt>
                <c:pt idx="17">
                  <c:v>5.919417978995944</c:v>
                </c:pt>
                <c:pt idx="18">
                  <c:v>21.601222604120004</c:v>
                </c:pt>
                <c:pt idx="19">
                  <c:v>35.16854905618505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8"/>
          <c:order val="12"/>
          <c:tx>
            <c:strRef>
              <c:f>スティーブンソン式!$Q$2</c:f>
              <c:strCache>
                <c:ptCount val="1"/>
                <c:pt idx="0">
                  <c:v>0.40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スティーブンソン式!$Q$10:$Q$30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52.204301916894543</c:v>
                </c:pt>
                <c:pt idx="2">
                  <c:v>54.005150140463144</c:v>
                </c:pt>
                <c:pt idx="3">
                  <c:v>50.519597992276658</c:v>
                </c:pt>
                <c:pt idx="4">
                  <c:v>42.088835601869398</c:v>
                </c:pt>
                <c:pt idx="5">
                  <c:v>29.538124732590028</c:v>
                </c:pt>
                <c:pt idx="6">
                  <c:v>14.096016410268183</c:v>
                </c:pt>
                <c:pt idx="7">
                  <c:v>-2.7259082110120847</c:v>
                </c:pt>
                <c:pt idx="8">
                  <c:v>-19.281001944079197</c:v>
                </c:pt>
                <c:pt idx="9">
                  <c:v>-33.94873686822001</c:v>
                </c:pt>
                <c:pt idx="10">
                  <c:v>-45.293332892941109</c:v>
                </c:pt>
                <c:pt idx="11">
                  <c:v>-52.204301916894551</c:v>
                </c:pt>
                <c:pt idx="12">
                  <c:v>-54.005150140463144</c:v>
                </c:pt>
                <c:pt idx="13">
                  <c:v>-50.519597992276672</c:v>
                </c:pt>
                <c:pt idx="14">
                  <c:v>-42.08883560186942</c:v>
                </c:pt>
                <c:pt idx="15">
                  <c:v>-29.53812473259006</c:v>
                </c:pt>
                <c:pt idx="16">
                  <c:v>-14.096016410268213</c:v>
                </c:pt>
                <c:pt idx="17">
                  <c:v>2.7259082110120536</c:v>
                </c:pt>
                <c:pt idx="18">
                  <c:v>19.281001944079168</c:v>
                </c:pt>
                <c:pt idx="19">
                  <c:v>33.948736868219981</c:v>
                </c:pt>
                <c:pt idx="20">
                  <c:v>45.293332892941102</c:v>
                </c:pt>
              </c:numCache>
            </c:numRef>
          </c:yVal>
          <c:smooth val="1"/>
        </c:ser>
        <c:ser>
          <c:idx val="9"/>
          <c:order val="13"/>
          <c:tx>
            <c:strRef>
              <c:f>スティーブンソン式!$R$2</c:f>
              <c:strCache>
                <c:ptCount val="1"/>
                <c:pt idx="0">
                  <c:v>0.45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スティーブンソン式!$R$10:$R$30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53.471630366767108</c:v>
                </c:pt>
                <c:pt idx="2">
                  <c:v>56.415752101538217</c:v>
                </c:pt>
                <c:pt idx="3">
                  <c:v>53.837506948952743</c:v>
                </c:pt>
                <c:pt idx="4">
                  <c:v>45.989271508236023</c:v>
                </c:pt>
                <c:pt idx="5">
                  <c:v>33.639285746197082</c:v>
                </c:pt>
                <c:pt idx="6">
                  <c:v>17.996452316634805</c:v>
                </c:pt>
                <c:pt idx="7">
                  <c:v>0.59200074566400784</c:v>
                </c:pt>
                <c:pt idx="8">
                  <c:v>-16.870399983004116</c:v>
                </c:pt>
                <c:pt idx="9">
                  <c:v>-32.681408418347438</c:v>
                </c:pt>
                <c:pt idx="10">
                  <c:v>-45.293332892941116</c:v>
                </c:pt>
                <c:pt idx="11">
                  <c:v>-53.471630366767123</c:v>
                </c:pt>
                <c:pt idx="12">
                  <c:v>-56.41575210153821</c:v>
                </c:pt>
                <c:pt idx="13">
                  <c:v>-53.83750694895275</c:v>
                </c:pt>
                <c:pt idx="14">
                  <c:v>-45.989271508236023</c:v>
                </c:pt>
                <c:pt idx="15">
                  <c:v>-33.639285746197089</c:v>
                </c:pt>
                <c:pt idx="16">
                  <c:v>-17.996452316634812</c:v>
                </c:pt>
                <c:pt idx="17">
                  <c:v>-0.59200074566401473</c:v>
                </c:pt>
                <c:pt idx="18">
                  <c:v>16.870399983004109</c:v>
                </c:pt>
                <c:pt idx="19">
                  <c:v>32.681408418347431</c:v>
                </c:pt>
                <c:pt idx="20">
                  <c:v>45.293332892941109</c:v>
                </c:pt>
              </c:numCache>
            </c:numRef>
          </c:yVal>
          <c:smooth val="1"/>
        </c:ser>
        <c:ser>
          <c:idx val="10"/>
          <c:order val="14"/>
          <c:tx>
            <c:strRef>
              <c:f>スティーブンソン式!$S$2</c:f>
              <c:strCache>
                <c:ptCount val="1"/>
                <c:pt idx="0">
                  <c:v>0.50 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スティーブンソン式!$S$10:$S$30</c:f>
              <c:numCache>
                <c:formatCode>0.00_ </c:formatCode>
                <c:ptCount val="21"/>
                <c:pt idx="0">
                  <c:v>45.293332892941137</c:v>
                </c:pt>
                <c:pt idx="1">
                  <c:v>54.819165178805285</c:v>
                </c:pt>
                <c:pt idx="2">
                  <c:v>58.978915629385156</c:v>
                </c:pt>
                <c:pt idx="3">
                  <c:v>57.365398887892376</c:v>
                </c:pt>
                <c:pt idx="4">
                  <c:v>50.136557215016438</c:v>
                </c:pt>
                <c:pt idx="5">
                  <c:v>37.999999999999993</c:v>
                </c:pt>
                <c:pt idx="6">
                  <c:v>22.143738023415214</c:v>
                </c:pt>
                <c:pt idx="7">
                  <c:v>4.1198926846036157</c:v>
                </c:pt>
                <c:pt idx="8">
                  <c:v>-14.307236455157209</c:v>
                </c:pt>
                <c:pt idx="9">
                  <c:v>-31.333873606309286</c:v>
                </c:pt>
                <c:pt idx="10">
                  <c:v>-45.293332892941137</c:v>
                </c:pt>
                <c:pt idx="11">
                  <c:v>-54.819165178805285</c:v>
                </c:pt>
                <c:pt idx="12">
                  <c:v>-58.978915629385156</c:v>
                </c:pt>
                <c:pt idx="13">
                  <c:v>-57.365398887892376</c:v>
                </c:pt>
                <c:pt idx="14">
                  <c:v>-50.136557215016438</c:v>
                </c:pt>
                <c:pt idx="15">
                  <c:v>-38</c:v>
                </c:pt>
                <c:pt idx="16">
                  <c:v>-22.143738023415221</c:v>
                </c:pt>
                <c:pt idx="17">
                  <c:v>-4.1198926846036228</c:v>
                </c:pt>
                <c:pt idx="18">
                  <c:v>14.3072364551572</c:v>
                </c:pt>
                <c:pt idx="19">
                  <c:v>31.333873606309279</c:v>
                </c:pt>
                <c:pt idx="20">
                  <c:v>45.29333289294113</c:v>
                </c:pt>
              </c:numCache>
            </c:numRef>
          </c:yVal>
          <c:smooth val="1"/>
        </c:ser>
        <c:ser>
          <c:idx val="11"/>
          <c:order val="15"/>
          <c:tx>
            <c:strRef>
              <c:f>スティーブンソン式!$T$2</c:f>
              <c:strCache>
                <c:ptCount val="1"/>
                <c:pt idx="0">
                  <c:v>0.55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スティーブンソン式!$T$10:$T$30</c:f>
              <c:numCache>
                <c:formatCode>0.00_ </c:formatCode>
                <c:ptCount val="21"/>
                <c:pt idx="0">
                  <c:v>45.293332892941137</c:v>
                </c:pt>
                <c:pt idx="1">
                  <c:v>56.28501455109442</c:v>
                </c:pt>
                <c:pt idx="2">
                  <c:v>61.767126824230637</c:v>
                </c:pt>
                <c:pt idx="3">
                  <c:v>61.203042366933026</c:v>
                </c:pt>
                <c:pt idx="4">
                  <c:v>54.647977696089384</c:v>
                </c:pt>
                <c:pt idx="5">
                  <c:v>42.743588213503017</c:v>
                </c:pt>
                <c:pt idx="6">
                  <c:v>26.655158504488156</c:v>
                </c:pt>
                <c:pt idx="7">
                  <c:v>7.957536163644261</c:v>
                </c:pt>
                <c:pt idx="8">
                  <c:v>-11.51902526031173</c:v>
                </c:pt>
                <c:pt idx="9">
                  <c:v>-29.868024234020158</c:v>
                </c:pt>
                <c:pt idx="10">
                  <c:v>-45.293332892941145</c:v>
                </c:pt>
                <c:pt idx="11">
                  <c:v>-56.285014551094427</c:v>
                </c:pt>
                <c:pt idx="12">
                  <c:v>-61.767126824230637</c:v>
                </c:pt>
                <c:pt idx="13">
                  <c:v>-61.203042366933026</c:v>
                </c:pt>
                <c:pt idx="14">
                  <c:v>-54.647977696089384</c:v>
                </c:pt>
                <c:pt idx="15">
                  <c:v>-42.743588213503024</c:v>
                </c:pt>
                <c:pt idx="16">
                  <c:v>-26.655158504488163</c:v>
                </c:pt>
                <c:pt idx="17">
                  <c:v>-7.957536163644269</c:v>
                </c:pt>
                <c:pt idx="18">
                  <c:v>11.519025260311723</c:v>
                </c:pt>
                <c:pt idx="19">
                  <c:v>29.868024234020151</c:v>
                </c:pt>
                <c:pt idx="20">
                  <c:v>45.293332892941137</c:v>
                </c:pt>
              </c:numCache>
            </c:numRef>
          </c:yVal>
          <c:smooth val="1"/>
        </c:ser>
        <c:ser>
          <c:idx val="12"/>
          <c:order val="16"/>
          <c:tx>
            <c:strRef>
              <c:f>スティーブンソン式!$U$2</c:f>
              <c:strCache>
                <c:ptCount val="1"/>
                <c:pt idx="0">
                  <c:v>0.60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スティーブンソン式!$U$10:$U$30</c:f>
              <c:numCache>
                <c:formatCode>0.00_ </c:formatCode>
                <c:ptCount val="21"/>
                <c:pt idx="0">
                  <c:v>45.293332892941137</c:v>
                </c:pt>
                <c:pt idx="1">
                  <c:v>57.918312207012171</c:v>
                </c:pt>
                <c:pt idx="2">
                  <c:v>64.873843581650988</c:v>
                </c:pt>
                <c:pt idx="3">
                  <c:v>65.479071143871224</c:v>
                </c:pt>
                <c:pt idx="4">
                  <c:v>59.674751003014379</c:v>
                </c:pt>
                <c:pt idx="5">
                  <c:v>48.029050455543931</c:v>
                </c:pt>
                <c:pt idx="6">
                  <c:v>31.681931811413158</c:v>
                </c:pt>
                <c:pt idx="7">
                  <c:v>12.233564940582475</c:v>
                </c:pt>
                <c:pt idx="8">
                  <c:v>-8.4123085028913653</c:v>
                </c:pt>
                <c:pt idx="9">
                  <c:v>-28.234726578102396</c:v>
                </c:pt>
                <c:pt idx="10">
                  <c:v>-45.29333289294113</c:v>
                </c:pt>
                <c:pt idx="11">
                  <c:v>-57.918312207012164</c:v>
                </c:pt>
                <c:pt idx="12">
                  <c:v>-64.873843581650988</c:v>
                </c:pt>
                <c:pt idx="13">
                  <c:v>-65.479071143871224</c:v>
                </c:pt>
                <c:pt idx="14">
                  <c:v>-59.674751003014379</c:v>
                </c:pt>
                <c:pt idx="15">
                  <c:v>-48.029050455543931</c:v>
                </c:pt>
                <c:pt idx="16">
                  <c:v>-31.681931811413161</c:v>
                </c:pt>
                <c:pt idx="17">
                  <c:v>-12.233564940582482</c:v>
                </c:pt>
                <c:pt idx="18">
                  <c:v>8.4123085028913582</c:v>
                </c:pt>
                <c:pt idx="19">
                  <c:v>28.234726578102389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13"/>
          <c:order val="17"/>
          <c:tx>
            <c:strRef>
              <c:f>スティーブンソン式!$V$2</c:f>
              <c:strCache>
                <c:ptCount val="1"/>
                <c:pt idx="0">
                  <c:v>0.65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スティーブンソン式!$V$10:$V$30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59.787824097625666</c:v>
                </c:pt>
                <c:pt idx="2">
                  <c:v>68.429866513369461</c:v>
                </c:pt>
                <c:pt idx="3">
                  <c:v>70.373516815869451</c:v>
                </c:pt>
                <c:pt idx="4">
                  <c:v>65.428516971308937</c:v>
                </c:pt>
                <c:pt idx="5">
                  <c:v>54.07891801831336</c:v>
                </c:pt>
                <c:pt idx="6">
                  <c:v>37.435697779707716</c:v>
                </c:pt>
                <c:pt idx="7">
                  <c:v>17.128010612580695</c:v>
                </c:pt>
                <c:pt idx="8">
                  <c:v>-4.8562855711728821</c:v>
                </c:pt>
                <c:pt idx="9">
                  <c:v>-26.365214687488894</c:v>
                </c:pt>
                <c:pt idx="10">
                  <c:v>-45.29333289294113</c:v>
                </c:pt>
                <c:pt idx="11">
                  <c:v>-59.787824097625666</c:v>
                </c:pt>
                <c:pt idx="12">
                  <c:v>-68.429866513369461</c:v>
                </c:pt>
                <c:pt idx="13">
                  <c:v>-70.373516815869451</c:v>
                </c:pt>
                <c:pt idx="14">
                  <c:v>-65.428516971308937</c:v>
                </c:pt>
                <c:pt idx="15">
                  <c:v>-54.078918018313374</c:v>
                </c:pt>
                <c:pt idx="16">
                  <c:v>-37.435697779707723</c:v>
                </c:pt>
                <c:pt idx="17">
                  <c:v>-17.128010612580702</c:v>
                </c:pt>
                <c:pt idx="18">
                  <c:v>4.8562855711728741</c:v>
                </c:pt>
                <c:pt idx="19">
                  <c:v>26.365214687488887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14"/>
          <c:order val="18"/>
          <c:tx>
            <c:strRef>
              <c:f>スティーブンソン式!$W$2</c:f>
              <c:strCache>
                <c:ptCount val="1"/>
                <c:pt idx="0">
                  <c:v>0.70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スティーブンソン式!$W$10:$W$30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61.997330284624134</c:v>
                </c:pt>
                <c:pt idx="2">
                  <c:v>72.632597027248153</c:v>
                </c:pt>
                <c:pt idx="3">
                  <c:v>76.158079111784588</c:v>
                </c:pt>
                <c:pt idx="4">
                  <c:v>72.228677788320965</c:v>
                </c:pt>
                <c:pt idx="5">
                  <c:v>61.229030236146741</c:v>
                </c:pt>
                <c:pt idx="6">
                  <c:v>44.235858596719737</c:v>
                </c:pt>
                <c:pt idx="7">
                  <c:v>22.912572908495843</c:v>
                </c:pt>
                <c:pt idx="8">
                  <c:v>-0.65355505729419772</c:v>
                </c:pt>
                <c:pt idx="9">
                  <c:v>-24.155708500490441</c:v>
                </c:pt>
                <c:pt idx="10">
                  <c:v>-45.29333289294113</c:v>
                </c:pt>
                <c:pt idx="11">
                  <c:v>-61.997330284624148</c:v>
                </c:pt>
                <c:pt idx="12">
                  <c:v>-72.632597027248153</c:v>
                </c:pt>
                <c:pt idx="13">
                  <c:v>-76.158079111784588</c:v>
                </c:pt>
                <c:pt idx="14">
                  <c:v>-72.228677788320979</c:v>
                </c:pt>
                <c:pt idx="15">
                  <c:v>-61.229030236146777</c:v>
                </c:pt>
                <c:pt idx="16">
                  <c:v>-44.235858596719773</c:v>
                </c:pt>
                <c:pt idx="17">
                  <c:v>-22.912572908495882</c:v>
                </c:pt>
                <c:pt idx="18">
                  <c:v>0.65355505729415453</c:v>
                </c:pt>
                <c:pt idx="19">
                  <c:v>24.155708500490398</c:v>
                </c:pt>
                <c:pt idx="20">
                  <c:v>45.293332892941095</c:v>
                </c:pt>
              </c:numCache>
            </c:numRef>
          </c:yVal>
          <c:smooth val="1"/>
        </c:ser>
        <c:ser>
          <c:idx val="15"/>
          <c:order val="19"/>
          <c:tx>
            <c:strRef>
              <c:f>スティーブンソン式!$X$2</c:f>
              <c:strCache>
                <c:ptCount val="1"/>
                <c:pt idx="0">
                  <c:v>0.75 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スティーブンソン式!$X$10:$X$30</c:f>
              <c:numCache>
                <c:formatCode>0.00_ </c:formatCode>
                <c:ptCount val="21"/>
                <c:pt idx="0">
                  <c:v>45.293332892941137</c:v>
                </c:pt>
                <c:pt idx="1">
                  <c:v>64.716589651758454</c:v>
                </c:pt>
                <c:pt idx="2">
                  <c:v>77.804935708467639</c:v>
                </c:pt>
                <c:pt idx="3">
                  <c:v>83.277192559168782</c:v>
                </c:pt>
                <c:pt idx="4">
                  <c:v>80.597697575859868</c:v>
                </c:pt>
                <c:pt idx="5">
                  <c:v>70.028738396646474</c:v>
                </c:pt>
                <c:pt idx="6">
                  <c:v>52.60487838425864</c:v>
                </c:pt>
                <c:pt idx="7">
                  <c:v>30.03168635588003</c:v>
                </c:pt>
                <c:pt idx="8">
                  <c:v>4.5187836239252679</c:v>
                </c:pt>
                <c:pt idx="9">
                  <c:v>-21.436449133356117</c:v>
                </c:pt>
                <c:pt idx="10">
                  <c:v>-45.293332892941137</c:v>
                </c:pt>
                <c:pt idx="11">
                  <c:v>-64.716589651758454</c:v>
                </c:pt>
                <c:pt idx="12">
                  <c:v>-77.804935708467625</c:v>
                </c:pt>
                <c:pt idx="13">
                  <c:v>-83.277192559168782</c:v>
                </c:pt>
                <c:pt idx="14">
                  <c:v>-80.597697575859868</c:v>
                </c:pt>
                <c:pt idx="15">
                  <c:v>-70.028738396646474</c:v>
                </c:pt>
                <c:pt idx="16">
                  <c:v>-52.604878384258654</c:v>
                </c:pt>
                <c:pt idx="17">
                  <c:v>-30.031686355880037</c:v>
                </c:pt>
                <c:pt idx="18">
                  <c:v>-4.5187836239252785</c:v>
                </c:pt>
                <c:pt idx="19">
                  <c:v>21.436449133356106</c:v>
                </c:pt>
                <c:pt idx="20">
                  <c:v>45.29333289294113</c:v>
                </c:pt>
              </c:numCache>
            </c:numRef>
          </c:yVal>
          <c:smooth val="1"/>
        </c:ser>
        <c:ser>
          <c:idx val="16"/>
          <c:order val="20"/>
          <c:tx>
            <c:strRef>
              <c:f>スティーブンソン式!$Y$2</c:f>
              <c:strCache>
                <c:ptCount val="1"/>
                <c:pt idx="0">
                  <c:v>0.80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スティーブンソン式!$Y$10:$Y$30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68.252133822217743</c:v>
                </c:pt>
                <c:pt idx="2">
                  <c:v>84.529940352396935</c:v>
                </c:pt>
                <c:pt idx="3">
                  <c:v>92.533367366157776</c:v>
                </c:pt>
                <c:pt idx="4">
                  <c:v>91.478983664238385</c:v>
                </c:pt>
                <c:pt idx="5">
                  <c:v>81.469999669705871</c:v>
                </c:pt>
                <c:pt idx="6">
                  <c:v>63.486164472637171</c:v>
                </c:pt>
                <c:pt idx="7">
                  <c:v>39.287861162869035</c:v>
                </c:pt>
                <c:pt idx="8">
                  <c:v>11.243788267854608</c:v>
                </c:pt>
                <c:pt idx="9">
                  <c:v>-17.900904962896792</c:v>
                </c:pt>
                <c:pt idx="10">
                  <c:v>-45.293332892941109</c:v>
                </c:pt>
                <c:pt idx="11">
                  <c:v>-68.252133822217758</c:v>
                </c:pt>
                <c:pt idx="12">
                  <c:v>-84.529940352396949</c:v>
                </c:pt>
                <c:pt idx="13">
                  <c:v>-92.533367366157776</c:v>
                </c:pt>
                <c:pt idx="14">
                  <c:v>-91.47898366423837</c:v>
                </c:pt>
                <c:pt idx="15">
                  <c:v>-81.469999669705857</c:v>
                </c:pt>
                <c:pt idx="16">
                  <c:v>-63.486164472637149</c:v>
                </c:pt>
                <c:pt idx="17">
                  <c:v>-39.287861162869014</c:v>
                </c:pt>
                <c:pt idx="18">
                  <c:v>-11.243788267854578</c:v>
                </c:pt>
                <c:pt idx="19">
                  <c:v>17.900904962896824</c:v>
                </c:pt>
                <c:pt idx="20">
                  <c:v>45.29333289294113</c:v>
                </c:pt>
              </c:numCache>
            </c:numRef>
          </c:yVal>
          <c:smooth val="1"/>
        </c:ser>
        <c:ser>
          <c:idx val="17"/>
          <c:order val="21"/>
          <c:tx>
            <c:strRef>
              <c:f>スティーブンソン式!$Z$2</c:f>
              <c:strCache>
                <c:ptCount val="1"/>
                <c:pt idx="0">
                  <c:v>0.85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スティーブンソン式!$Z$10:$Z$30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73.238737944264486</c:v>
                </c:pt>
                <c:pt idx="2">
                  <c:v>94.015025041310608</c:v>
                </c:pt>
                <c:pt idx="3">
                  <c:v>105.5884664461165</c:v>
                </c:pt>
                <c:pt idx="4">
                  <c:v>106.82617307707193</c:v>
                </c:pt>
                <c:pt idx="5">
                  <c:v>97.606989585529803</c:v>
                </c:pt>
                <c:pt idx="6">
                  <c:v>78.8333538854707</c:v>
                </c:pt>
                <c:pt idx="7">
                  <c:v>52.342960242827751</c:v>
                </c:pt>
                <c:pt idx="8">
                  <c:v>20.72887295676826</c:v>
                </c:pt>
                <c:pt idx="9">
                  <c:v>-12.914300840850064</c:v>
                </c:pt>
                <c:pt idx="10">
                  <c:v>-45.293332892941123</c:v>
                </c:pt>
                <c:pt idx="11">
                  <c:v>-73.238737944264528</c:v>
                </c:pt>
                <c:pt idx="12">
                  <c:v>-94.015025041310622</c:v>
                </c:pt>
                <c:pt idx="13">
                  <c:v>-105.5884664461165</c:v>
                </c:pt>
                <c:pt idx="14">
                  <c:v>-106.82617307707193</c:v>
                </c:pt>
                <c:pt idx="15">
                  <c:v>-97.606989585529803</c:v>
                </c:pt>
                <c:pt idx="16">
                  <c:v>-78.833353885470714</c:v>
                </c:pt>
                <c:pt idx="17">
                  <c:v>-52.342960242827758</c:v>
                </c:pt>
                <c:pt idx="18">
                  <c:v>-20.728872956768271</c:v>
                </c:pt>
                <c:pt idx="19">
                  <c:v>12.914300840850052</c:v>
                </c:pt>
                <c:pt idx="20">
                  <c:v>45.293332892941116</c:v>
                </c:pt>
              </c:numCache>
            </c:numRef>
          </c:yVal>
          <c:smooth val="1"/>
        </c:ser>
        <c:ser>
          <c:idx val="18"/>
          <c:order val="22"/>
          <c:tx>
            <c:strRef>
              <c:f>スティーブンソン式!$AA$2</c:f>
              <c:strCache>
                <c:ptCount val="1"/>
                <c:pt idx="0">
                  <c:v>0.90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スティーブンソン式!$AA$10:$AA$30</c:f>
              <c:numCache>
                <c:formatCode>General</c:formatCode>
                <c:ptCount val="21"/>
              </c:numCache>
            </c:numRef>
          </c:yVal>
          <c:smooth val="1"/>
        </c:ser>
        <c:ser>
          <c:idx val="19"/>
          <c:order val="23"/>
          <c:tx>
            <c:strRef>
              <c:f>スティーブンソン式!$AB$2</c:f>
              <c:strCache>
                <c:ptCount val="1"/>
                <c:pt idx="0">
                  <c:v>0.95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スティーブンソン式!$H$10:$H$30</c:f>
              <c:numCache>
                <c:formatCode>0.000_ </c:formatCode>
                <c:ptCount val="21"/>
                <c:pt idx="0">
                  <c:v>0</c:v>
                </c:pt>
                <c:pt idx="1">
                  <c:v>2.4471741852423234E-2</c:v>
                </c:pt>
                <c:pt idx="2">
                  <c:v>9.5491502812526274E-2</c:v>
                </c:pt>
                <c:pt idx="3">
                  <c:v>0.20610737385376343</c:v>
                </c:pt>
                <c:pt idx="4">
                  <c:v>0.34549150281252627</c:v>
                </c:pt>
                <c:pt idx="5">
                  <c:v>0.49999999999999994</c:v>
                </c:pt>
                <c:pt idx="6">
                  <c:v>0.65450849718747373</c:v>
                </c:pt>
                <c:pt idx="7">
                  <c:v>0.79389262614623646</c:v>
                </c:pt>
                <c:pt idx="8">
                  <c:v>0.90450849718747373</c:v>
                </c:pt>
                <c:pt idx="9">
                  <c:v>0.97552825814757682</c:v>
                </c:pt>
                <c:pt idx="10">
                  <c:v>1</c:v>
                </c:pt>
                <c:pt idx="11">
                  <c:v>0.97552825814757682</c:v>
                </c:pt>
                <c:pt idx="12">
                  <c:v>0.90450849718747373</c:v>
                </c:pt>
                <c:pt idx="13">
                  <c:v>0.79389262614623668</c:v>
                </c:pt>
                <c:pt idx="14">
                  <c:v>0.65450849718747373</c:v>
                </c:pt>
                <c:pt idx="15">
                  <c:v>0.50000000000000011</c:v>
                </c:pt>
                <c:pt idx="16">
                  <c:v>0.34549150281252639</c:v>
                </c:pt>
                <c:pt idx="17">
                  <c:v>0.20610737385376354</c:v>
                </c:pt>
                <c:pt idx="18">
                  <c:v>9.549150281252633E-2</c:v>
                </c:pt>
                <c:pt idx="19">
                  <c:v>2.4471741852423234E-2</c:v>
                </c:pt>
                <c:pt idx="20">
                  <c:v>0</c:v>
                </c:pt>
              </c:numCache>
            </c:numRef>
          </c:xVal>
          <c:yVal>
            <c:numRef>
              <c:f>スティーブンソン式!$AB$10:$AB$30</c:f>
              <c:numCache>
                <c:formatCode>General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43840"/>
        <c:axId val="71844992"/>
      </c:scatterChart>
      <c:valAx>
        <c:axId val="71843840"/>
        <c:scaling>
          <c:orientation val="minMax"/>
          <c:max val="1"/>
        </c:scaling>
        <c:delete val="0"/>
        <c:axPos val="b"/>
        <c:majorGridlines/>
        <c:numFmt formatCode="0.000_ " sourceLinked="1"/>
        <c:majorTickMark val="out"/>
        <c:minorTickMark val="none"/>
        <c:tickLblPos val="nextTo"/>
        <c:crossAx val="71844992"/>
        <c:crosses val="autoZero"/>
        <c:crossBetween val="midCat"/>
        <c:majorUnit val="0.1"/>
      </c:valAx>
      <c:valAx>
        <c:axId val="71844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8438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740553501803052"/>
          <c:y val="2.2252294187338741E-2"/>
          <c:w val="0.13302834423983095"/>
          <c:h val="0.95183781586813354"/>
        </c:manualLayout>
      </c:layout>
      <c:overlay val="0"/>
      <c:txPr>
        <a:bodyPr/>
        <a:lstStyle/>
        <a:p>
          <a:pPr>
            <a:defRPr sz="900" kern="1200" spc="-1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単弦弁線図（スティーブンソン式）</a:t>
            </a:r>
          </a:p>
        </c:rich>
      </c:tx>
      <c:layout>
        <c:manualLayout>
          <c:xMode val="edge"/>
          <c:yMode val="edge"/>
          <c:x val="8.4812253098400098E-2"/>
          <c:y val="5.02919416613476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80314005355948E-2"/>
          <c:y val="2.1722734801627622E-2"/>
          <c:w val="0.80414510179319088"/>
          <c:h val="0.95289693463955583"/>
        </c:manualLayout>
      </c:layout>
      <c:scatterChart>
        <c:scatterStyle val="smoothMarker"/>
        <c:varyColors val="0"/>
        <c:ser>
          <c:idx val="22"/>
          <c:order val="0"/>
          <c:tx>
            <c:strRef>
              <c:f>スティーブンソン式!$AE$9</c:f>
              <c:strCache>
                <c:ptCount val="1"/>
                <c:pt idx="0">
                  <c:v>給気最大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スティーブンソン式!$AE$10:$AE$30</c:f>
              <c:numCache>
                <c:formatCode>General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</c:numCache>
            </c:numRef>
          </c:yVal>
          <c:smooth val="1"/>
        </c:ser>
        <c:ser>
          <c:idx val="21"/>
          <c:order val="1"/>
          <c:tx>
            <c:strRef>
              <c:f>スティーブンソン式!$AC$9</c:f>
              <c:strCache>
                <c:ptCount val="1"/>
                <c:pt idx="0">
                  <c:v>給気下限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スティーブンソン式!$AC$10:$AC$30</c:f>
              <c:numCache>
                <c:formatCode>General</c:formatCode>
                <c:ptCount val="21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</c:numCache>
            </c:numRef>
          </c:yVal>
          <c:smooth val="1"/>
        </c:ser>
        <c:ser>
          <c:idx val="20"/>
          <c:order val="2"/>
          <c:tx>
            <c:strRef>
              <c:f>スティーブンソン式!$AD$9</c:f>
              <c:strCache>
                <c:ptCount val="1"/>
                <c:pt idx="0">
                  <c:v>排気下限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スティーブンソン式!$AD$10:$AD$30</c:f>
              <c:numCache>
                <c:formatCode>General</c:formatCode>
                <c:ptCount val="2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-2</c:v>
                </c:pt>
                <c:pt idx="19">
                  <c:v>-2</c:v>
                </c:pt>
                <c:pt idx="20">
                  <c:v>-2</c:v>
                </c:pt>
              </c:numCache>
            </c:numRef>
          </c:yVal>
          <c:smooth val="1"/>
        </c:ser>
        <c:ser>
          <c:idx val="23"/>
          <c:order val="3"/>
          <c:tx>
            <c:strRef>
              <c:f>スティーブンソン式!$AF$9</c:f>
              <c:strCache>
                <c:ptCount val="1"/>
                <c:pt idx="0">
                  <c:v>排気最大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スティーブンソン式!$AF$10:$AF$30</c:f>
              <c:numCache>
                <c:formatCode>General</c:formatCode>
                <c:ptCount val="21"/>
                <c:pt idx="0">
                  <c:v>-54</c:v>
                </c:pt>
                <c:pt idx="1">
                  <c:v>-54</c:v>
                </c:pt>
                <c:pt idx="2">
                  <c:v>-54</c:v>
                </c:pt>
                <c:pt idx="3">
                  <c:v>-54</c:v>
                </c:pt>
                <c:pt idx="4">
                  <c:v>-54</c:v>
                </c:pt>
                <c:pt idx="5">
                  <c:v>-54</c:v>
                </c:pt>
                <c:pt idx="6">
                  <c:v>-54</c:v>
                </c:pt>
                <c:pt idx="7">
                  <c:v>-54</c:v>
                </c:pt>
                <c:pt idx="8">
                  <c:v>-54</c:v>
                </c:pt>
                <c:pt idx="9">
                  <c:v>-54</c:v>
                </c:pt>
                <c:pt idx="10">
                  <c:v>-54</c:v>
                </c:pt>
                <c:pt idx="11">
                  <c:v>-54</c:v>
                </c:pt>
                <c:pt idx="12">
                  <c:v>-54</c:v>
                </c:pt>
                <c:pt idx="13">
                  <c:v>-54</c:v>
                </c:pt>
                <c:pt idx="14">
                  <c:v>-54</c:v>
                </c:pt>
                <c:pt idx="15">
                  <c:v>-54</c:v>
                </c:pt>
                <c:pt idx="16">
                  <c:v>-54</c:v>
                </c:pt>
                <c:pt idx="17">
                  <c:v>-54</c:v>
                </c:pt>
                <c:pt idx="18">
                  <c:v>-54</c:v>
                </c:pt>
                <c:pt idx="19">
                  <c:v>-54</c:v>
                </c:pt>
                <c:pt idx="20">
                  <c:v>-54</c:v>
                </c:pt>
              </c:numCache>
            </c:numRef>
          </c:yVal>
          <c:smooth val="1"/>
        </c:ser>
        <c:ser>
          <c:idx val="0"/>
          <c:order val="4"/>
          <c:tx>
            <c:strRef>
              <c:f>スティーブンソン式!$I$2</c:f>
              <c:strCache>
                <c:ptCount val="1"/>
                <c:pt idx="0">
                  <c:v>0.00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スティーブンソン式!$I$10:$I$30</c:f>
              <c:numCache>
                <c:formatCode>0.00_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スティーブンソン式!$J$2</c:f>
              <c:strCache>
                <c:ptCount val="1"/>
                <c:pt idx="0">
                  <c:v>0.05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スティーブンソン式!$J$10:$J$30</c:f>
              <c:numCache>
                <c:formatCode>0.00_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ser>
          <c:idx val="2"/>
          <c:order val="6"/>
          <c:tx>
            <c:strRef>
              <c:f>スティーブンソン式!$K$2</c:f>
              <c:strCache>
                <c:ptCount val="1"/>
                <c:pt idx="0">
                  <c:v>0.10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スティーブンソン式!$K$10:$K$30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43.985716241903134</c:v>
                </c:pt>
                <c:pt idx="2">
                  <c:v>38.372471218601973</c:v>
                </c:pt>
                <c:pt idx="3">
                  <c:v>29.003061355696143</c:v>
                </c:pt>
                <c:pt idx="4">
                  <c:v>16.794629771083962</c:v>
                </c:pt>
                <c:pt idx="5">
                  <c:v>2.9422228094118279</c:v>
                </c:pt>
                <c:pt idx="6">
                  <c:v>-11.198189420517258</c:v>
                </c:pt>
                <c:pt idx="7">
                  <c:v>-24.242444847592605</c:v>
                </c:pt>
                <c:pt idx="8">
                  <c:v>-34.913680865940371</c:v>
                </c:pt>
                <c:pt idx="9">
                  <c:v>-42.167322543211426</c:v>
                </c:pt>
                <c:pt idx="10">
                  <c:v>-45.29333289294113</c:v>
                </c:pt>
                <c:pt idx="11">
                  <c:v>-43.985716241903127</c:v>
                </c:pt>
                <c:pt idx="12">
                  <c:v>-38.37247121860198</c:v>
                </c:pt>
                <c:pt idx="13">
                  <c:v>-29.003061355696151</c:v>
                </c:pt>
                <c:pt idx="14">
                  <c:v>-16.794629771083969</c:v>
                </c:pt>
                <c:pt idx="15">
                  <c:v>-2.9422228094118332</c:v>
                </c:pt>
                <c:pt idx="16">
                  <c:v>11.198189420517251</c:v>
                </c:pt>
                <c:pt idx="17">
                  <c:v>24.242444847592598</c:v>
                </c:pt>
                <c:pt idx="18">
                  <c:v>34.913680865940371</c:v>
                </c:pt>
                <c:pt idx="19">
                  <c:v>42.167322543211419</c:v>
                </c:pt>
                <c:pt idx="20">
                  <c:v>45.29333289294113</c:v>
                </c:pt>
              </c:numCache>
            </c:numRef>
          </c:yVal>
          <c:smooth val="1"/>
        </c:ser>
        <c:ser>
          <c:idx val="3"/>
          <c:order val="7"/>
          <c:tx>
            <c:strRef>
              <c:f>スティーブンソン式!$L$2</c:f>
              <c:strCache>
                <c:ptCount val="1"/>
                <c:pt idx="0">
                  <c:v>0.15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スティーブンソン式!$L$10:$L$30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45.800286897407091</c:v>
                </c:pt>
                <c:pt idx="2">
                  <c:v>41.823989710991995</c:v>
                </c:pt>
                <c:pt idx="3">
                  <c:v>33.753669006793693</c:v>
                </c:pt>
                <c:pt idx="4">
                  <c:v>22.379304004569814</c:v>
                </c:pt>
                <c:pt idx="5">
                  <c:v>8.8142968005990046</c:v>
                </c:pt>
                <c:pt idx="6">
                  <c:v>-5.6135151870313997</c:v>
                </c:pt>
                <c:pt idx="7">
                  <c:v>-19.491837196495048</c:v>
                </c:pt>
                <c:pt idx="8">
                  <c:v>-31.462162373550342</c:v>
                </c:pt>
                <c:pt idx="9">
                  <c:v>-40.352751887707448</c:v>
                </c:pt>
                <c:pt idx="10">
                  <c:v>-45.293332892941123</c:v>
                </c:pt>
                <c:pt idx="11">
                  <c:v>-45.800286897407091</c:v>
                </c:pt>
                <c:pt idx="12">
                  <c:v>-41.823989710991995</c:v>
                </c:pt>
                <c:pt idx="13">
                  <c:v>-33.753669006793693</c:v>
                </c:pt>
                <c:pt idx="14">
                  <c:v>-22.379304004569821</c:v>
                </c:pt>
                <c:pt idx="15">
                  <c:v>-8.8142968005990117</c:v>
                </c:pt>
                <c:pt idx="16">
                  <c:v>5.6135151870313935</c:v>
                </c:pt>
                <c:pt idx="17">
                  <c:v>19.491837196495041</c:v>
                </c:pt>
                <c:pt idx="18">
                  <c:v>31.462162373550335</c:v>
                </c:pt>
                <c:pt idx="19">
                  <c:v>40.352751887707448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4"/>
          <c:order val="8"/>
          <c:tx>
            <c:strRef>
              <c:f>スティーブンソン式!$M$2</c:f>
              <c:strCache>
                <c:ptCount val="1"/>
                <c:pt idx="0">
                  <c:v>0.20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スティーブンソン式!$M$10:$M$30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47.257519428516822</c:v>
                </c:pt>
                <c:pt idx="2">
                  <c:v>44.595810699930361</c:v>
                </c:pt>
                <c:pt idx="3">
                  <c:v>37.568753302750991</c:v>
                </c:pt>
                <c:pt idx="4">
                  <c:v>26.864204575402443</c:v>
                </c:pt>
                <c:pt idx="5">
                  <c:v>13.530000330294154</c:v>
                </c:pt>
                <c:pt idx="6">
                  <c:v>-1.1286146161987736</c:v>
                </c:pt>
                <c:pt idx="7">
                  <c:v>-15.67675290053775</c:v>
                </c:pt>
                <c:pt idx="8">
                  <c:v>-28.690341384611976</c:v>
                </c:pt>
                <c:pt idx="9">
                  <c:v>-38.895519356597731</c:v>
                </c:pt>
                <c:pt idx="10">
                  <c:v>-45.293332892941123</c:v>
                </c:pt>
                <c:pt idx="11">
                  <c:v>-47.257519428516822</c:v>
                </c:pt>
                <c:pt idx="12">
                  <c:v>-44.595810699930368</c:v>
                </c:pt>
                <c:pt idx="13">
                  <c:v>-37.568753302750991</c:v>
                </c:pt>
                <c:pt idx="14">
                  <c:v>-26.86420457540245</c:v>
                </c:pt>
                <c:pt idx="15">
                  <c:v>-13.530000330294159</c:v>
                </c:pt>
                <c:pt idx="16">
                  <c:v>1.128614616198768</c:v>
                </c:pt>
                <c:pt idx="17">
                  <c:v>15.676752900537744</c:v>
                </c:pt>
                <c:pt idx="18">
                  <c:v>28.690341384611973</c:v>
                </c:pt>
                <c:pt idx="19">
                  <c:v>38.895519356597724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5"/>
          <c:order val="9"/>
          <c:tx>
            <c:strRef>
              <c:f>スティーブンソン式!$N$2</c:f>
              <c:strCache>
                <c:ptCount val="1"/>
                <c:pt idx="0">
                  <c:v>0.25 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スティーブンソン式!$N$10:$N$30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48.554927956110951</c:v>
                </c:pt>
                <c:pt idx="2">
                  <c:v>47.063628368860954</c:v>
                </c:pt>
                <c:pt idx="3">
                  <c:v>40.965412925286373</c:v>
                </c:pt>
                <c:pt idx="4">
                  <c:v>30.85721744176967</c:v>
                </c:pt>
                <c:pt idx="5">
                  <c:v>17.728502520176662</c:v>
                </c:pt>
                <c:pt idx="6">
                  <c:v>2.8643982501684557</c:v>
                </c:pt>
                <c:pt idx="7">
                  <c:v>-12.280093278002369</c:v>
                </c:pt>
                <c:pt idx="8">
                  <c:v>-26.222523715681387</c:v>
                </c:pt>
                <c:pt idx="9">
                  <c:v>-37.598110829003602</c:v>
                </c:pt>
                <c:pt idx="10">
                  <c:v>-45.293332892941123</c:v>
                </c:pt>
                <c:pt idx="11">
                  <c:v>-48.554927956110951</c:v>
                </c:pt>
                <c:pt idx="12">
                  <c:v>-47.063628368860954</c:v>
                </c:pt>
                <c:pt idx="13">
                  <c:v>-40.965412925286373</c:v>
                </c:pt>
                <c:pt idx="14">
                  <c:v>-30.857217441769677</c:v>
                </c:pt>
                <c:pt idx="15">
                  <c:v>-17.728502520176665</c:v>
                </c:pt>
                <c:pt idx="16">
                  <c:v>-2.8643982501684619</c:v>
                </c:pt>
                <c:pt idx="17">
                  <c:v>12.280093278002362</c:v>
                </c:pt>
                <c:pt idx="18">
                  <c:v>26.222523715681383</c:v>
                </c:pt>
                <c:pt idx="19">
                  <c:v>37.598110829003595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6"/>
          <c:order val="10"/>
          <c:tx>
            <c:strRef>
              <c:f>スティーブンソン式!$O$2</c:f>
              <c:strCache>
                <c:ptCount val="1"/>
                <c:pt idx="0">
                  <c:v>0.30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スティーブンソン式!$O$10:$O$30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49.780262393126485</c:v>
                </c:pt>
                <c:pt idx="2">
                  <c:v>49.39435297078991</c:v>
                </c:pt>
                <c:pt idx="3">
                  <c:v>44.173380128978756</c:v>
                </c:pt>
                <c:pt idx="4">
                  <c:v>34.628409066106293</c:v>
                </c:pt>
                <c:pt idx="5">
                  <c:v>21.693768053530366</c:v>
                </c:pt>
                <c:pt idx="6">
                  <c:v>6.6355898745050759</c:v>
                </c:pt>
                <c:pt idx="7">
                  <c:v>-9.0721260743099794</c:v>
                </c:pt>
                <c:pt idx="8">
                  <c:v>-23.89179911375243</c:v>
                </c:pt>
                <c:pt idx="9">
                  <c:v>-36.372776391988069</c:v>
                </c:pt>
                <c:pt idx="10">
                  <c:v>-45.293332892941109</c:v>
                </c:pt>
                <c:pt idx="11">
                  <c:v>-49.780262393126485</c:v>
                </c:pt>
                <c:pt idx="12">
                  <c:v>-49.394352970789917</c:v>
                </c:pt>
                <c:pt idx="13">
                  <c:v>-44.173380128978771</c:v>
                </c:pt>
                <c:pt idx="14">
                  <c:v>-34.628409066106315</c:v>
                </c:pt>
                <c:pt idx="15">
                  <c:v>-21.693768053530391</c:v>
                </c:pt>
                <c:pt idx="16">
                  <c:v>-6.6355898745051043</c:v>
                </c:pt>
                <c:pt idx="17">
                  <c:v>9.072126074309951</c:v>
                </c:pt>
                <c:pt idx="18">
                  <c:v>23.891799113752406</c:v>
                </c:pt>
                <c:pt idx="19">
                  <c:v>36.372776391988047</c:v>
                </c:pt>
                <c:pt idx="20">
                  <c:v>45.293332892941109</c:v>
                </c:pt>
              </c:numCache>
            </c:numRef>
          </c:yVal>
          <c:smooth val="1"/>
        </c:ser>
        <c:ser>
          <c:idx val="7"/>
          <c:order val="11"/>
          <c:tx>
            <c:strRef>
              <c:f>スティーブンソン式!$P$2</c:f>
              <c:strCache>
                <c:ptCount val="1"/>
                <c:pt idx="0">
                  <c:v>0.35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スティーブンソン式!$P$10:$P$30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50.984489728929503</c:v>
                </c:pt>
                <c:pt idx="2">
                  <c:v>51.68492948042234</c:v>
                </c:pt>
                <c:pt idx="3">
                  <c:v>47.326088224292796</c:v>
                </c:pt>
                <c:pt idx="4">
                  <c:v>38.334639712523654</c:v>
                </c:pt>
                <c:pt idx="5">
                  <c:v>25.590729572552394</c:v>
                </c:pt>
                <c:pt idx="6">
                  <c:v>10.341820520922434</c:v>
                </c:pt>
                <c:pt idx="7">
                  <c:v>-5.9194179789959511</c:v>
                </c:pt>
                <c:pt idx="8">
                  <c:v>-21.601222604120011</c:v>
                </c:pt>
                <c:pt idx="9">
                  <c:v>-35.16854905618505</c:v>
                </c:pt>
                <c:pt idx="10">
                  <c:v>-45.293332892941123</c:v>
                </c:pt>
                <c:pt idx="11">
                  <c:v>-50.984489728929503</c:v>
                </c:pt>
                <c:pt idx="12">
                  <c:v>-51.684929480422333</c:v>
                </c:pt>
                <c:pt idx="13">
                  <c:v>-47.326088224292796</c:v>
                </c:pt>
                <c:pt idx="14">
                  <c:v>-38.334639712523661</c:v>
                </c:pt>
                <c:pt idx="15">
                  <c:v>-25.590729572552398</c:v>
                </c:pt>
                <c:pt idx="16">
                  <c:v>-10.341820520922441</c:v>
                </c:pt>
                <c:pt idx="17">
                  <c:v>5.919417978995944</c:v>
                </c:pt>
                <c:pt idx="18">
                  <c:v>21.601222604120004</c:v>
                </c:pt>
                <c:pt idx="19">
                  <c:v>35.16854905618505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8"/>
          <c:order val="12"/>
          <c:tx>
            <c:strRef>
              <c:f>スティーブンソン式!$Q$2</c:f>
              <c:strCache>
                <c:ptCount val="1"/>
                <c:pt idx="0">
                  <c:v>0.40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スティーブンソン式!$Q$10:$Q$30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52.204301916894543</c:v>
                </c:pt>
                <c:pt idx="2">
                  <c:v>54.005150140463144</c:v>
                </c:pt>
                <c:pt idx="3">
                  <c:v>50.519597992276658</c:v>
                </c:pt>
                <c:pt idx="4">
                  <c:v>42.088835601869398</c:v>
                </c:pt>
                <c:pt idx="5">
                  <c:v>29.538124732590028</c:v>
                </c:pt>
                <c:pt idx="6">
                  <c:v>14.096016410268183</c:v>
                </c:pt>
                <c:pt idx="7">
                  <c:v>-2.7259082110120847</c:v>
                </c:pt>
                <c:pt idx="8">
                  <c:v>-19.281001944079197</c:v>
                </c:pt>
                <c:pt idx="9">
                  <c:v>-33.94873686822001</c:v>
                </c:pt>
                <c:pt idx="10">
                  <c:v>-45.293332892941109</c:v>
                </c:pt>
                <c:pt idx="11">
                  <c:v>-52.204301916894551</c:v>
                </c:pt>
                <c:pt idx="12">
                  <c:v>-54.005150140463144</c:v>
                </c:pt>
                <c:pt idx="13">
                  <c:v>-50.519597992276672</c:v>
                </c:pt>
                <c:pt idx="14">
                  <c:v>-42.08883560186942</c:v>
                </c:pt>
                <c:pt idx="15">
                  <c:v>-29.53812473259006</c:v>
                </c:pt>
                <c:pt idx="16">
                  <c:v>-14.096016410268213</c:v>
                </c:pt>
                <c:pt idx="17">
                  <c:v>2.7259082110120536</c:v>
                </c:pt>
                <c:pt idx="18">
                  <c:v>19.281001944079168</c:v>
                </c:pt>
                <c:pt idx="19">
                  <c:v>33.948736868219981</c:v>
                </c:pt>
                <c:pt idx="20">
                  <c:v>45.293332892941102</c:v>
                </c:pt>
              </c:numCache>
            </c:numRef>
          </c:yVal>
          <c:smooth val="1"/>
        </c:ser>
        <c:ser>
          <c:idx val="9"/>
          <c:order val="13"/>
          <c:tx>
            <c:strRef>
              <c:f>スティーブンソン式!$R$2</c:f>
              <c:strCache>
                <c:ptCount val="1"/>
                <c:pt idx="0">
                  <c:v>0.45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スティーブンソン式!$R$10:$R$30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53.471630366767108</c:v>
                </c:pt>
                <c:pt idx="2">
                  <c:v>56.415752101538217</c:v>
                </c:pt>
                <c:pt idx="3">
                  <c:v>53.837506948952743</c:v>
                </c:pt>
                <c:pt idx="4">
                  <c:v>45.989271508236023</c:v>
                </c:pt>
                <c:pt idx="5">
                  <c:v>33.639285746197082</c:v>
                </c:pt>
                <c:pt idx="6">
                  <c:v>17.996452316634805</c:v>
                </c:pt>
                <c:pt idx="7">
                  <c:v>0.59200074566400784</c:v>
                </c:pt>
                <c:pt idx="8">
                  <c:v>-16.870399983004116</c:v>
                </c:pt>
                <c:pt idx="9">
                  <c:v>-32.681408418347438</c:v>
                </c:pt>
                <c:pt idx="10">
                  <c:v>-45.293332892941116</c:v>
                </c:pt>
                <c:pt idx="11">
                  <c:v>-53.471630366767123</c:v>
                </c:pt>
                <c:pt idx="12">
                  <c:v>-56.41575210153821</c:v>
                </c:pt>
                <c:pt idx="13">
                  <c:v>-53.83750694895275</c:v>
                </c:pt>
                <c:pt idx="14">
                  <c:v>-45.989271508236023</c:v>
                </c:pt>
                <c:pt idx="15">
                  <c:v>-33.639285746197089</c:v>
                </c:pt>
                <c:pt idx="16">
                  <c:v>-17.996452316634812</c:v>
                </c:pt>
                <c:pt idx="17">
                  <c:v>-0.59200074566401473</c:v>
                </c:pt>
                <c:pt idx="18">
                  <c:v>16.870399983004109</c:v>
                </c:pt>
                <c:pt idx="19">
                  <c:v>32.681408418347431</c:v>
                </c:pt>
                <c:pt idx="20">
                  <c:v>45.293332892941109</c:v>
                </c:pt>
              </c:numCache>
            </c:numRef>
          </c:yVal>
          <c:smooth val="1"/>
        </c:ser>
        <c:ser>
          <c:idx val="10"/>
          <c:order val="14"/>
          <c:tx>
            <c:strRef>
              <c:f>スティーブンソン式!$S$2</c:f>
              <c:strCache>
                <c:ptCount val="1"/>
                <c:pt idx="0">
                  <c:v>0.50 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スティーブンソン式!$S$10:$S$30</c:f>
              <c:numCache>
                <c:formatCode>0.00_ </c:formatCode>
                <c:ptCount val="21"/>
                <c:pt idx="0">
                  <c:v>45.293332892941137</c:v>
                </c:pt>
                <c:pt idx="1">
                  <c:v>54.819165178805285</c:v>
                </c:pt>
                <c:pt idx="2">
                  <c:v>58.978915629385156</c:v>
                </c:pt>
                <c:pt idx="3">
                  <c:v>57.365398887892376</c:v>
                </c:pt>
                <c:pt idx="4">
                  <c:v>50.136557215016438</c:v>
                </c:pt>
                <c:pt idx="5">
                  <c:v>37.999999999999993</c:v>
                </c:pt>
                <c:pt idx="6">
                  <c:v>22.143738023415214</c:v>
                </c:pt>
                <c:pt idx="7">
                  <c:v>4.1198926846036157</c:v>
                </c:pt>
                <c:pt idx="8">
                  <c:v>-14.307236455157209</c:v>
                </c:pt>
                <c:pt idx="9">
                  <c:v>-31.333873606309286</c:v>
                </c:pt>
                <c:pt idx="10">
                  <c:v>-45.293332892941137</c:v>
                </c:pt>
                <c:pt idx="11">
                  <c:v>-54.819165178805285</c:v>
                </c:pt>
                <c:pt idx="12">
                  <c:v>-58.978915629385156</c:v>
                </c:pt>
                <c:pt idx="13">
                  <c:v>-57.365398887892376</c:v>
                </c:pt>
                <c:pt idx="14">
                  <c:v>-50.136557215016438</c:v>
                </c:pt>
                <c:pt idx="15">
                  <c:v>-38</c:v>
                </c:pt>
                <c:pt idx="16">
                  <c:v>-22.143738023415221</c:v>
                </c:pt>
                <c:pt idx="17">
                  <c:v>-4.1198926846036228</c:v>
                </c:pt>
                <c:pt idx="18">
                  <c:v>14.3072364551572</c:v>
                </c:pt>
                <c:pt idx="19">
                  <c:v>31.333873606309279</c:v>
                </c:pt>
                <c:pt idx="20">
                  <c:v>45.29333289294113</c:v>
                </c:pt>
              </c:numCache>
            </c:numRef>
          </c:yVal>
          <c:smooth val="1"/>
        </c:ser>
        <c:ser>
          <c:idx val="11"/>
          <c:order val="15"/>
          <c:tx>
            <c:strRef>
              <c:f>スティーブンソン式!$T$2</c:f>
              <c:strCache>
                <c:ptCount val="1"/>
                <c:pt idx="0">
                  <c:v>0.55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スティーブンソン式!$T$10:$T$30</c:f>
              <c:numCache>
                <c:formatCode>0.00_ </c:formatCode>
                <c:ptCount val="21"/>
                <c:pt idx="0">
                  <c:v>45.293332892941137</c:v>
                </c:pt>
                <c:pt idx="1">
                  <c:v>56.28501455109442</c:v>
                </c:pt>
                <c:pt idx="2">
                  <c:v>61.767126824230637</c:v>
                </c:pt>
                <c:pt idx="3">
                  <c:v>61.203042366933026</c:v>
                </c:pt>
                <c:pt idx="4">
                  <c:v>54.647977696089384</c:v>
                </c:pt>
                <c:pt idx="5">
                  <c:v>42.743588213503017</c:v>
                </c:pt>
                <c:pt idx="6">
                  <c:v>26.655158504488156</c:v>
                </c:pt>
                <c:pt idx="7">
                  <c:v>7.957536163644261</c:v>
                </c:pt>
                <c:pt idx="8">
                  <c:v>-11.51902526031173</c:v>
                </c:pt>
                <c:pt idx="9">
                  <c:v>-29.868024234020158</c:v>
                </c:pt>
                <c:pt idx="10">
                  <c:v>-45.293332892941145</c:v>
                </c:pt>
                <c:pt idx="11">
                  <c:v>-56.285014551094427</c:v>
                </c:pt>
                <c:pt idx="12">
                  <c:v>-61.767126824230637</c:v>
                </c:pt>
                <c:pt idx="13">
                  <c:v>-61.203042366933026</c:v>
                </c:pt>
                <c:pt idx="14">
                  <c:v>-54.647977696089384</c:v>
                </c:pt>
                <c:pt idx="15">
                  <c:v>-42.743588213503024</c:v>
                </c:pt>
                <c:pt idx="16">
                  <c:v>-26.655158504488163</c:v>
                </c:pt>
                <c:pt idx="17">
                  <c:v>-7.957536163644269</c:v>
                </c:pt>
                <c:pt idx="18">
                  <c:v>11.519025260311723</c:v>
                </c:pt>
                <c:pt idx="19">
                  <c:v>29.868024234020151</c:v>
                </c:pt>
                <c:pt idx="20">
                  <c:v>45.293332892941137</c:v>
                </c:pt>
              </c:numCache>
            </c:numRef>
          </c:yVal>
          <c:smooth val="1"/>
        </c:ser>
        <c:ser>
          <c:idx val="12"/>
          <c:order val="16"/>
          <c:tx>
            <c:strRef>
              <c:f>スティーブンソン式!$U$2</c:f>
              <c:strCache>
                <c:ptCount val="1"/>
                <c:pt idx="0">
                  <c:v>0.60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スティーブンソン式!$U$10:$U$30</c:f>
              <c:numCache>
                <c:formatCode>0.00_ </c:formatCode>
                <c:ptCount val="21"/>
                <c:pt idx="0">
                  <c:v>45.293332892941137</c:v>
                </c:pt>
                <c:pt idx="1">
                  <c:v>57.918312207012171</c:v>
                </c:pt>
                <c:pt idx="2">
                  <c:v>64.873843581650988</c:v>
                </c:pt>
                <c:pt idx="3">
                  <c:v>65.479071143871224</c:v>
                </c:pt>
                <c:pt idx="4">
                  <c:v>59.674751003014379</c:v>
                </c:pt>
                <c:pt idx="5">
                  <c:v>48.029050455543931</c:v>
                </c:pt>
                <c:pt idx="6">
                  <c:v>31.681931811413158</c:v>
                </c:pt>
                <c:pt idx="7">
                  <c:v>12.233564940582475</c:v>
                </c:pt>
                <c:pt idx="8">
                  <c:v>-8.4123085028913653</c:v>
                </c:pt>
                <c:pt idx="9">
                  <c:v>-28.234726578102396</c:v>
                </c:pt>
                <c:pt idx="10">
                  <c:v>-45.29333289294113</c:v>
                </c:pt>
                <c:pt idx="11">
                  <c:v>-57.918312207012164</c:v>
                </c:pt>
                <c:pt idx="12">
                  <c:v>-64.873843581650988</c:v>
                </c:pt>
                <c:pt idx="13">
                  <c:v>-65.479071143871224</c:v>
                </c:pt>
                <c:pt idx="14">
                  <c:v>-59.674751003014379</c:v>
                </c:pt>
                <c:pt idx="15">
                  <c:v>-48.029050455543931</c:v>
                </c:pt>
                <c:pt idx="16">
                  <c:v>-31.681931811413161</c:v>
                </c:pt>
                <c:pt idx="17">
                  <c:v>-12.233564940582482</c:v>
                </c:pt>
                <c:pt idx="18">
                  <c:v>8.4123085028913582</c:v>
                </c:pt>
                <c:pt idx="19">
                  <c:v>28.234726578102389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13"/>
          <c:order val="17"/>
          <c:tx>
            <c:strRef>
              <c:f>スティーブンソン式!$V$2</c:f>
              <c:strCache>
                <c:ptCount val="1"/>
                <c:pt idx="0">
                  <c:v>0.65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スティーブンソン式!$V$10:$V$30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59.787824097625666</c:v>
                </c:pt>
                <c:pt idx="2">
                  <c:v>68.429866513369461</c:v>
                </c:pt>
                <c:pt idx="3">
                  <c:v>70.373516815869451</c:v>
                </c:pt>
                <c:pt idx="4">
                  <c:v>65.428516971308937</c:v>
                </c:pt>
                <c:pt idx="5">
                  <c:v>54.07891801831336</c:v>
                </c:pt>
                <c:pt idx="6">
                  <c:v>37.435697779707716</c:v>
                </c:pt>
                <c:pt idx="7">
                  <c:v>17.128010612580695</c:v>
                </c:pt>
                <c:pt idx="8">
                  <c:v>-4.8562855711728821</c:v>
                </c:pt>
                <c:pt idx="9">
                  <c:v>-26.365214687488894</c:v>
                </c:pt>
                <c:pt idx="10">
                  <c:v>-45.29333289294113</c:v>
                </c:pt>
                <c:pt idx="11">
                  <c:v>-59.787824097625666</c:v>
                </c:pt>
                <c:pt idx="12">
                  <c:v>-68.429866513369461</c:v>
                </c:pt>
                <c:pt idx="13">
                  <c:v>-70.373516815869451</c:v>
                </c:pt>
                <c:pt idx="14">
                  <c:v>-65.428516971308937</c:v>
                </c:pt>
                <c:pt idx="15">
                  <c:v>-54.078918018313374</c:v>
                </c:pt>
                <c:pt idx="16">
                  <c:v>-37.435697779707723</c:v>
                </c:pt>
                <c:pt idx="17">
                  <c:v>-17.128010612580702</c:v>
                </c:pt>
                <c:pt idx="18">
                  <c:v>4.8562855711728741</c:v>
                </c:pt>
                <c:pt idx="19">
                  <c:v>26.365214687488887</c:v>
                </c:pt>
                <c:pt idx="20">
                  <c:v>45.293332892941123</c:v>
                </c:pt>
              </c:numCache>
            </c:numRef>
          </c:yVal>
          <c:smooth val="1"/>
        </c:ser>
        <c:ser>
          <c:idx val="14"/>
          <c:order val="18"/>
          <c:tx>
            <c:strRef>
              <c:f>スティーブンソン式!$W$2</c:f>
              <c:strCache>
                <c:ptCount val="1"/>
                <c:pt idx="0">
                  <c:v>0.70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スティーブンソン式!$W$10:$W$30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61.997330284624134</c:v>
                </c:pt>
                <c:pt idx="2">
                  <c:v>72.632597027248153</c:v>
                </c:pt>
                <c:pt idx="3">
                  <c:v>76.158079111784588</c:v>
                </c:pt>
                <c:pt idx="4">
                  <c:v>72.228677788320965</c:v>
                </c:pt>
                <c:pt idx="5">
                  <c:v>61.229030236146741</c:v>
                </c:pt>
                <c:pt idx="6">
                  <c:v>44.235858596719737</c:v>
                </c:pt>
                <c:pt idx="7">
                  <c:v>22.912572908495843</c:v>
                </c:pt>
                <c:pt idx="8">
                  <c:v>-0.65355505729419772</c:v>
                </c:pt>
                <c:pt idx="9">
                  <c:v>-24.155708500490441</c:v>
                </c:pt>
                <c:pt idx="10">
                  <c:v>-45.29333289294113</c:v>
                </c:pt>
                <c:pt idx="11">
                  <c:v>-61.997330284624148</c:v>
                </c:pt>
                <c:pt idx="12">
                  <c:v>-72.632597027248153</c:v>
                </c:pt>
                <c:pt idx="13">
                  <c:v>-76.158079111784588</c:v>
                </c:pt>
                <c:pt idx="14">
                  <c:v>-72.228677788320979</c:v>
                </c:pt>
                <c:pt idx="15">
                  <c:v>-61.229030236146777</c:v>
                </c:pt>
                <c:pt idx="16">
                  <c:v>-44.235858596719773</c:v>
                </c:pt>
                <c:pt idx="17">
                  <c:v>-22.912572908495882</c:v>
                </c:pt>
                <c:pt idx="18">
                  <c:v>0.65355505729415453</c:v>
                </c:pt>
                <c:pt idx="19">
                  <c:v>24.155708500490398</c:v>
                </c:pt>
                <c:pt idx="20">
                  <c:v>45.293332892941095</c:v>
                </c:pt>
              </c:numCache>
            </c:numRef>
          </c:yVal>
          <c:smooth val="1"/>
        </c:ser>
        <c:ser>
          <c:idx val="15"/>
          <c:order val="19"/>
          <c:tx>
            <c:strRef>
              <c:f>スティーブンソン式!$X$2</c:f>
              <c:strCache>
                <c:ptCount val="1"/>
                <c:pt idx="0">
                  <c:v>0.75 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スティーブンソン式!$X$10:$X$30</c:f>
              <c:numCache>
                <c:formatCode>0.00_ </c:formatCode>
                <c:ptCount val="21"/>
                <c:pt idx="0">
                  <c:v>45.293332892941137</c:v>
                </c:pt>
                <c:pt idx="1">
                  <c:v>64.716589651758454</c:v>
                </c:pt>
                <c:pt idx="2">
                  <c:v>77.804935708467639</c:v>
                </c:pt>
                <c:pt idx="3">
                  <c:v>83.277192559168782</c:v>
                </c:pt>
                <c:pt idx="4">
                  <c:v>80.597697575859868</c:v>
                </c:pt>
                <c:pt idx="5">
                  <c:v>70.028738396646474</c:v>
                </c:pt>
                <c:pt idx="6">
                  <c:v>52.60487838425864</c:v>
                </c:pt>
                <c:pt idx="7">
                  <c:v>30.03168635588003</c:v>
                </c:pt>
                <c:pt idx="8">
                  <c:v>4.5187836239252679</c:v>
                </c:pt>
                <c:pt idx="9">
                  <c:v>-21.436449133356117</c:v>
                </c:pt>
                <c:pt idx="10">
                  <c:v>-45.293332892941137</c:v>
                </c:pt>
                <c:pt idx="11">
                  <c:v>-64.716589651758454</c:v>
                </c:pt>
                <c:pt idx="12">
                  <c:v>-77.804935708467625</c:v>
                </c:pt>
                <c:pt idx="13">
                  <c:v>-83.277192559168782</c:v>
                </c:pt>
                <c:pt idx="14">
                  <c:v>-80.597697575859868</c:v>
                </c:pt>
                <c:pt idx="15">
                  <c:v>-70.028738396646474</c:v>
                </c:pt>
                <c:pt idx="16">
                  <c:v>-52.604878384258654</c:v>
                </c:pt>
                <c:pt idx="17">
                  <c:v>-30.031686355880037</c:v>
                </c:pt>
                <c:pt idx="18">
                  <c:v>-4.5187836239252785</c:v>
                </c:pt>
                <c:pt idx="19">
                  <c:v>21.436449133356106</c:v>
                </c:pt>
                <c:pt idx="20">
                  <c:v>45.29333289294113</c:v>
                </c:pt>
              </c:numCache>
            </c:numRef>
          </c:yVal>
          <c:smooth val="1"/>
        </c:ser>
        <c:ser>
          <c:idx val="16"/>
          <c:order val="20"/>
          <c:tx>
            <c:strRef>
              <c:f>スティーブンソン式!$Y$2</c:f>
              <c:strCache>
                <c:ptCount val="1"/>
                <c:pt idx="0">
                  <c:v>0.80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スティーブンソン式!$Y$10:$Y$30</c:f>
              <c:numCache>
                <c:formatCode>0.00_ </c:formatCode>
                <c:ptCount val="21"/>
                <c:pt idx="0">
                  <c:v>45.29333289294113</c:v>
                </c:pt>
                <c:pt idx="1">
                  <c:v>68.252133822217743</c:v>
                </c:pt>
                <c:pt idx="2">
                  <c:v>84.529940352396935</c:v>
                </c:pt>
                <c:pt idx="3">
                  <c:v>92.533367366157776</c:v>
                </c:pt>
                <c:pt idx="4">
                  <c:v>91.478983664238385</c:v>
                </c:pt>
                <c:pt idx="5">
                  <c:v>81.469999669705871</c:v>
                </c:pt>
                <c:pt idx="6">
                  <c:v>63.486164472637171</c:v>
                </c:pt>
                <c:pt idx="7">
                  <c:v>39.287861162869035</c:v>
                </c:pt>
                <c:pt idx="8">
                  <c:v>11.243788267854608</c:v>
                </c:pt>
                <c:pt idx="9">
                  <c:v>-17.900904962896792</c:v>
                </c:pt>
                <c:pt idx="10">
                  <c:v>-45.293332892941109</c:v>
                </c:pt>
                <c:pt idx="11">
                  <c:v>-68.252133822217758</c:v>
                </c:pt>
                <c:pt idx="12">
                  <c:v>-84.529940352396949</c:v>
                </c:pt>
                <c:pt idx="13">
                  <c:v>-92.533367366157776</c:v>
                </c:pt>
                <c:pt idx="14">
                  <c:v>-91.47898366423837</c:v>
                </c:pt>
                <c:pt idx="15">
                  <c:v>-81.469999669705857</c:v>
                </c:pt>
                <c:pt idx="16">
                  <c:v>-63.486164472637149</c:v>
                </c:pt>
                <c:pt idx="17">
                  <c:v>-39.287861162869014</c:v>
                </c:pt>
                <c:pt idx="18">
                  <c:v>-11.243788267854578</c:v>
                </c:pt>
                <c:pt idx="19">
                  <c:v>17.900904962896824</c:v>
                </c:pt>
                <c:pt idx="20">
                  <c:v>45.29333289294113</c:v>
                </c:pt>
              </c:numCache>
            </c:numRef>
          </c:yVal>
          <c:smooth val="1"/>
        </c:ser>
        <c:ser>
          <c:idx val="17"/>
          <c:order val="21"/>
          <c:tx>
            <c:strRef>
              <c:f>スティーブンソン式!$Z$2</c:f>
              <c:strCache>
                <c:ptCount val="1"/>
                <c:pt idx="0">
                  <c:v>0.85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スティーブンソン式!$Z$10:$Z$30</c:f>
              <c:numCache>
                <c:formatCode>0.00_ </c:formatCode>
                <c:ptCount val="21"/>
                <c:pt idx="0">
                  <c:v>45.293332892941123</c:v>
                </c:pt>
                <c:pt idx="1">
                  <c:v>73.238737944264486</c:v>
                </c:pt>
                <c:pt idx="2">
                  <c:v>94.015025041310608</c:v>
                </c:pt>
                <c:pt idx="3">
                  <c:v>105.5884664461165</c:v>
                </c:pt>
                <c:pt idx="4">
                  <c:v>106.82617307707193</c:v>
                </c:pt>
                <c:pt idx="5">
                  <c:v>97.606989585529803</c:v>
                </c:pt>
                <c:pt idx="6">
                  <c:v>78.8333538854707</c:v>
                </c:pt>
                <c:pt idx="7">
                  <c:v>52.342960242827751</c:v>
                </c:pt>
                <c:pt idx="8">
                  <c:v>20.72887295676826</c:v>
                </c:pt>
                <c:pt idx="9">
                  <c:v>-12.914300840850064</c:v>
                </c:pt>
                <c:pt idx="10">
                  <c:v>-45.293332892941123</c:v>
                </c:pt>
                <c:pt idx="11">
                  <c:v>-73.238737944264528</c:v>
                </c:pt>
                <c:pt idx="12">
                  <c:v>-94.015025041310622</c:v>
                </c:pt>
                <c:pt idx="13">
                  <c:v>-105.5884664461165</c:v>
                </c:pt>
                <c:pt idx="14">
                  <c:v>-106.82617307707193</c:v>
                </c:pt>
                <c:pt idx="15">
                  <c:v>-97.606989585529803</c:v>
                </c:pt>
                <c:pt idx="16">
                  <c:v>-78.833353885470714</c:v>
                </c:pt>
                <c:pt idx="17">
                  <c:v>-52.342960242827758</c:v>
                </c:pt>
                <c:pt idx="18">
                  <c:v>-20.728872956768271</c:v>
                </c:pt>
                <c:pt idx="19">
                  <c:v>12.914300840850052</c:v>
                </c:pt>
                <c:pt idx="20">
                  <c:v>45.293332892941116</c:v>
                </c:pt>
              </c:numCache>
            </c:numRef>
          </c:yVal>
          <c:smooth val="1"/>
        </c:ser>
        <c:ser>
          <c:idx val="18"/>
          <c:order val="22"/>
          <c:tx>
            <c:strRef>
              <c:f>スティーブンソン式!$AA$2</c:f>
              <c:strCache>
                <c:ptCount val="1"/>
                <c:pt idx="0">
                  <c:v>0.90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スティーブンソン式!$AA$10:$AA$30</c:f>
              <c:numCache>
                <c:formatCode>General</c:formatCode>
                <c:ptCount val="21"/>
              </c:numCache>
            </c:numRef>
          </c:yVal>
          <c:smooth val="1"/>
        </c:ser>
        <c:ser>
          <c:idx val="19"/>
          <c:order val="23"/>
          <c:tx>
            <c:strRef>
              <c:f>スティーブンソン式!$AB$2</c:f>
              <c:strCache>
                <c:ptCount val="1"/>
                <c:pt idx="0">
                  <c:v>0.95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スティーブンソン式!$F$10:$F$30</c:f>
              <c:numCache>
                <c:formatCode>General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54</c:v>
                </c:pt>
                <c:pt idx="4">
                  <c:v>72</c:v>
                </c:pt>
                <c:pt idx="5">
                  <c:v>90</c:v>
                </c:pt>
                <c:pt idx="6">
                  <c:v>108</c:v>
                </c:pt>
                <c:pt idx="7">
                  <c:v>126</c:v>
                </c:pt>
                <c:pt idx="8">
                  <c:v>144</c:v>
                </c:pt>
                <c:pt idx="9">
                  <c:v>162</c:v>
                </c:pt>
                <c:pt idx="10">
                  <c:v>180</c:v>
                </c:pt>
                <c:pt idx="11">
                  <c:v>198</c:v>
                </c:pt>
                <c:pt idx="12">
                  <c:v>216</c:v>
                </c:pt>
                <c:pt idx="13">
                  <c:v>234</c:v>
                </c:pt>
                <c:pt idx="14">
                  <c:v>252</c:v>
                </c:pt>
                <c:pt idx="15">
                  <c:v>270</c:v>
                </c:pt>
                <c:pt idx="16">
                  <c:v>288</c:v>
                </c:pt>
                <c:pt idx="17">
                  <c:v>306</c:v>
                </c:pt>
                <c:pt idx="18">
                  <c:v>324</c:v>
                </c:pt>
                <c:pt idx="19">
                  <c:v>342</c:v>
                </c:pt>
                <c:pt idx="20">
                  <c:v>360</c:v>
                </c:pt>
              </c:numCache>
            </c:numRef>
          </c:xVal>
          <c:yVal>
            <c:numRef>
              <c:f>スティーブンソン式!$AB$10:$AB$30</c:f>
              <c:numCache>
                <c:formatCode>General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46144"/>
        <c:axId val="121954880"/>
      </c:scatterChart>
      <c:valAx>
        <c:axId val="71846144"/>
        <c:scaling>
          <c:orientation val="minMax"/>
          <c:max val="36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1954880"/>
        <c:crosses val="autoZero"/>
        <c:crossBetween val="midCat"/>
        <c:majorUnit val="30"/>
      </c:valAx>
      <c:valAx>
        <c:axId val="121954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846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711288827041809"/>
          <c:y val="2.2252294187338741E-2"/>
          <c:w val="0.13332127428535975"/>
          <c:h val="0.95183781586813354"/>
        </c:manualLayout>
      </c:layout>
      <c:overlay val="0"/>
      <c:txPr>
        <a:bodyPr/>
        <a:lstStyle/>
        <a:p>
          <a:pPr>
            <a:defRPr sz="900" kern="1200" spc="-1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22</xdr:col>
      <xdr:colOff>1</xdr:colOff>
      <xdr:row>30</xdr:row>
      <xdr:rowOff>168087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22</xdr:col>
      <xdr:colOff>0</xdr:colOff>
      <xdr:row>61</xdr:row>
      <xdr:rowOff>22412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22</xdr:col>
      <xdr:colOff>0</xdr:colOff>
      <xdr:row>31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22</xdr:col>
      <xdr:colOff>0</xdr:colOff>
      <xdr:row>61</xdr:row>
      <xdr:rowOff>22412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0"/>
  <sheetViews>
    <sheetView topLeftCell="A25" zoomScale="85" zoomScaleNormal="85" workbookViewId="0">
      <selection activeCell="I32" sqref="I32"/>
    </sheetView>
  </sheetViews>
  <sheetFormatPr defaultRowHeight="13.5" x14ac:dyDescent="0.15"/>
  <cols>
    <col min="1" max="1" width="2.625" customWidth="1"/>
    <col min="2" max="2" width="14.5" customWidth="1"/>
    <col min="3" max="3" width="5" customWidth="1"/>
    <col min="4" max="4" width="3.875" customWidth="1"/>
    <col min="5" max="5" width="3" customWidth="1"/>
    <col min="6" max="32" width="6.625" customWidth="1"/>
  </cols>
  <sheetData>
    <row r="1" spans="2:32" ht="14.25" thickBot="1" x14ac:dyDescent="0.2">
      <c r="D1" s="3"/>
    </row>
    <row r="2" spans="2:32" x14ac:dyDescent="0.15">
      <c r="B2" s="2" t="s">
        <v>30</v>
      </c>
      <c r="C2" s="1">
        <v>315</v>
      </c>
      <c r="D2" s="2" t="s">
        <v>7</v>
      </c>
      <c r="F2" s="24" t="s">
        <v>18</v>
      </c>
      <c r="G2" s="25"/>
      <c r="H2" s="5" t="s">
        <v>11</v>
      </c>
      <c r="I2" s="16">
        <v>0</v>
      </c>
      <c r="J2" s="16">
        <f>I2+0.05</f>
        <v>0.05</v>
      </c>
      <c r="K2" s="16">
        <f t="shared" ref="K2:AB2" si="0">J2+0.05</f>
        <v>0.1</v>
      </c>
      <c r="L2" s="16">
        <f t="shared" si="0"/>
        <v>0.15000000000000002</v>
      </c>
      <c r="M2" s="16">
        <f t="shared" si="0"/>
        <v>0.2</v>
      </c>
      <c r="N2" s="16">
        <f t="shared" si="0"/>
        <v>0.25</v>
      </c>
      <c r="O2" s="16">
        <f t="shared" si="0"/>
        <v>0.3</v>
      </c>
      <c r="P2" s="16">
        <f t="shared" si="0"/>
        <v>0.35</v>
      </c>
      <c r="Q2" s="16">
        <f t="shared" si="0"/>
        <v>0.39999999999999997</v>
      </c>
      <c r="R2" s="16">
        <f t="shared" si="0"/>
        <v>0.44999999999999996</v>
      </c>
      <c r="S2" s="16">
        <f t="shared" si="0"/>
        <v>0.49999999999999994</v>
      </c>
      <c r="T2" s="16">
        <f t="shared" si="0"/>
        <v>0.54999999999999993</v>
      </c>
      <c r="U2" s="16">
        <f t="shared" si="0"/>
        <v>0.6</v>
      </c>
      <c r="V2" s="16">
        <f t="shared" si="0"/>
        <v>0.65</v>
      </c>
      <c r="W2" s="16">
        <f t="shared" si="0"/>
        <v>0.70000000000000007</v>
      </c>
      <c r="X2" s="16">
        <f t="shared" si="0"/>
        <v>0.75000000000000011</v>
      </c>
      <c r="Y2" s="16">
        <f t="shared" si="0"/>
        <v>0.80000000000000016</v>
      </c>
      <c r="Z2" s="16">
        <f t="shared" si="0"/>
        <v>0.8500000000000002</v>
      </c>
      <c r="AA2" s="16">
        <f t="shared" si="0"/>
        <v>0.90000000000000024</v>
      </c>
      <c r="AB2" s="16">
        <f t="shared" si="0"/>
        <v>0.95000000000000029</v>
      </c>
    </row>
    <row r="3" spans="2:32" x14ac:dyDescent="0.15">
      <c r="B3" s="2" t="s">
        <v>8</v>
      </c>
      <c r="C3" s="1">
        <v>120</v>
      </c>
      <c r="D3" s="2" t="s">
        <v>7</v>
      </c>
      <c r="F3" s="28" t="s">
        <v>10</v>
      </c>
      <c r="G3" s="29"/>
      <c r="H3" s="4"/>
      <c r="I3" s="17" t="e">
        <f t="shared" ref="I3:Z3" si="1">IF(0&lt;=(($C$3+$C$5)*$C$10-$C$3*$C$2*COS(I6))/($C$5*$C$4*SIN(I6)),(($C$3+$C$5)*$C$10-$C$3*$C$2*COS(I6))/($C$5*$C$4*SIN(I6)),0)</f>
        <v>#DIV/0!</v>
      </c>
      <c r="J3" s="17">
        <f t="shared" si="1"/>
        <v>0</v>
      </c>
      <c r="K3" s="17">
        <f t="shared" si="1"/>
        <v>2.8701180744777479E-2</v>
      </c>
      <c r="L3" s="17">
        <f t="shared" si="1"/>
        <v>6.5320967407519109E-2</v>
      </c>
      <c r="M3" s="17">
        <f t="shared" si="1"/>
        <v>9.5095367847411419E-2</v>
      </c>
      <c r="N3" s="17">
        <f t="shared" si="1"/>
        <v>0.1218256262835003</v>
      </c>
      <c r="O3" s="17">
        <f t="shared" si="1"/>
        <v>0.14722275101480028</v>
      </c>
      <c r="P3" s="17">
        <f t="shared" si="1"/>
        <v>0.1722957530001801</v>
      </c>
      <c r="Q3" s="17">
        <f t="shared" si="1"/>
        <v>0.19778350420837826</v>
      </c>
      <c r="R3" s="17">
        <f t="shared" si="1"/>
        <v>0.22433977609273742</v>
      </c>
      <c r="S3" s="17">
        <f t="shared" si="1"/>
        <v>0.25264305177111712</v>
      </c>
      <c r="T3" s="17">
        <f t="shared" si="1"/>
        <v>0.28349186549218969</v>
      </c>
      <c r="U3" s="17">
        <f t="shared" si="1"/>
        <v>0.31792196570728082</v>
      </c>
      <c r="V3" s="17">
        <f t="shared" si="1"/>
        <v>0.35738800754944527</v>
      </c>
      <c r="W3" s="17">
        <f t="shared" si="1"/>
        <v>0.40408958638795767</v>
      </c>
      <c r="X3" s="17">
        <f t="shared" si="1"/>
        <v>0.46162850951227208</v>
      </c>
      <c r="Y3" s="17">
        <f t="shared" si="1"/>
        <v>0.53651226158038168</v>
      </c>
      <c r="Z3" s="17">
        <f t="shared" si="1"/>
        <v>0.64222110011878697</v>
      </c>
      <c r="AA3" s="4"/>
      <c r="AB3" s="7"/>
    </row>
    <row r="4" spans="2:32" x14ac:dyDescent="0.15">
      <c r="B4" s="2" t="s">
        <v>31</v>
      </c>
      <c r="C4" s="1">
        <v>175</v>
      </c>
      <c r="D4" s="2" t="s">
        <v>7</v>
      </c>
      <c r="F4" s="28" t="s">
        <v>32</v>
      </c>
      <c r="G4" s="29"/>
      <c r="H4" s="4" t="s">
        <v>33</v>
      </c>
      <c r="I4" s="17" t="e">
        <f>-ATAN($C$3*$C$2/$C$5/$C$4/I3)</f>
        <v>#DIV/0!</v>
      </c>
      <c r="J4" s="17" t="e">
        <f t="shared" ref="J4:Z4" si="2">-ATAN($C$3*$C$2/$C$5/$C$4/J3)</f>
        <v>#DIV/0!</v>
      </c>
      <c r="K4" s="17">
        <f t="shared" si="2"/>
        <v>-1.4735729561398143</v>
      </c>
      <c r="L4" s="17">
        <f t="shared" si="2"/>
        <v>-1.3523674374991126</v>
      </c>
      <c r="M4" s="17">
        <f t="shared" si="2"/>
        <v>-1.2582402750639237</v>
      </c>
      <c r="N4" s="17">
        <f t="shared" si="2"/>
        <v>-1.1782953164751075</v>
      </c>
      <c r="O4" s="17">
        <f t="shared" si="2"/>
        <v>-1.1069209687548196</v>
      </c>
      <c r="P4" s="17">
        <f t="shared" si="2"/>
        <v>-1.0411168805457764</v>
      </c>
      <c r="Q4" s="17">
        <f t="shared" si="2"/>
        <v>-0.97904323134440607</v>
      </c>
      <c r="R4" s="17">
        <f t="shared" si="2"/>
        <v>-0.91944441277324751</v>
      </c>
      <c r="S4" s="17">
        <f t="shared" si="2"/>
        <v>-0.86137756519645736</v>
      </c>
      <c r="T4" s="17">
        <f t="shared" si="2"/>
        <v>-0.80406444018267709</v>
      </c>
      <c r="U4" s="17">
        <f t="shared" si="2"/>
        <v>-0.74679591709347304</v>
      </c>
      <c r="V4" s="17">
        <f t="shared" si="2"/>
        <v>-0.68885501339820943</v>
      </c>
      <c r="W4" s="17">
        <f t="shared" si="2"/>
        <v>-0.62943467377630191</v>
      </c>
      <c r="X4" s="17">
        <f t="shared" si="2"/>
        <v>-0.56752184355486213</v>
      </c>
      <c r="Y4" s="17">
        <f t="shared" si="2"/>
        <v>-0.50169221650831652</v>
      </c>
      <c r="Z4" s="17">
        <f t="shared" si="2"/>
        <v>-0.4296678143661633</v>
      </c>
      <c r="AA4" s="4"/>
      <c r="AB4" s="7"/>
    </row>
    <row r="5" spans="2:32" x14ac:dyDescent="0.15">
      <c r="B5" s="2" t="s">
        <v>9</v>
      </c>
      <c r="C5" s="1">
        <v>734</v>
      </c>
      <c r="D5" s="2" t="s">
        <v>7</v>
      </c>
      <c r="F5" s="26" t="s">
        <v>17</v>
      </c>
      <c r="G5" s="27"/>
      <c r="H5" s="10" t="s">
        <v>34</v>
      </c>
      <c r="I5" s="17" t="e">
        <f>ASIN($C$10*($C$5+$C$3)/(($C$3*$C$2)^2+($C$5*$C$4*I3)^2)^0.5)-ATAN($C$3*$C$2/$C$5/$C$4/I3)</f>
        <v>#DIV/0!</v>
      </c>
      <c r="J5" s="17" t="e">
        <f t="shared" ref="J5:Z5" si="3">ASIN($C$10*($C$5+$C$3)/(($C$3*$C$2)^2+($C$5*$C$4*J3)^2)^0.5)-ATAN($C$3*$C$2/$C$5/$C$4/J3)</f>
        <v>#DIV/0!</v>
      </c>
      <c r="K5" s="17">
        <f t="shared" si="3"/>
        <v>-0.44905436748311978</v>
      </c>
      <c r="L5" s="17">
        <f t="shared" si="3"/>
        <v>-0.35854105159257532</v>
      </c>
      <c r="M5" s="17">
        <f t="shared" si="3"/>
        <v>-0.30218311453966651</v>
      </c>
      <c r="N5" s="17">
        <f t="shared" si="3"/>
        <v>-0.26219553055701961</v>
      </c>
      <c r="O5" s="17">
        <f t="shared" si="3"/>
        <v>-0.23152876464725458</v>
      </c>
      <c r="P5" s="17">
        <f t="shared" si="3"/>
        <v>-0.20674478028125864</v>
      </c>
      <c r="Q5" s="17">
        <f t="shared" si="3"/>
        <v>-0.18593221510358449</v>
      </c>
      <c r="R5" s="17">
        <f t="shared" si="3"/>
        <v>-0.16792507759003861</v>
      </c>
      <c r="S5" s="17">
        <f t="shared" si="3"/>
        <v>-0.15195880359801794</v>
      </c>
      <c r="T5" s="17">
        <f t="shared" si="3"/>
        <v>-0.13749997473201725</v>
      </c>
      <c r="U5" s="17">
        <f t="shared" si="3"/>
        <v>-0.12415342818238029</v>
      </c>
      <c r="V5" s="17">
        <f t="shared" si="3"/>
        <v>-0.11160635401691998</v>
      </c>
      <c r="W5" s="17">
        <f t="shared" si="3"/>
        <v>-9.958986682519555E-2</v>
      </c>
      <c r="X5" s="17">
        <f t="shared" si="3"/>
        <v>-8.7846135913126899E-2</v>
      </c>
      <c r="Y5" s="17">
        <f t="shared" si="3"/>
        <v>-7.6089215015021139E-2</v>
      </c>
      <c r="Z5" s="17">
        <f t="shared" si="3"/>
        <v>-6.3936798548183738E-2</v>
      </c>
      <c r="AA5" s="4"/>
      <c r="AB5" s="7"/>
    </row>
    <row r="6" spans="2:32" x14ac:dyDescent="0.15">
      <c r="B6" s="2" t="s">
        <v>2</v>
      </c>
      <c r="C6" s="1">
        <v>381</v>
      </c>
      <c r="D6" s="2" t="s">
        <v>7</v>
      </c>
      <c r="F6" s="26" t="s">
        <v>18</v>
      </c>
      <c r="G6" s="27"/>
      <c r="H6" s="10" t="s">
        <v>12</v>
      </c>
      <c r="I6" s="17">
        <f>ACOS(1-2*I2)</f>
        <v>0</v>
      </c>
      <c r="J6" s="17">
        <f t="shared" ref="J6:Z6" si="4">ACOS(1-2*J2)</f>
        <v>0.45102681179626236</v>
      </c>
      <c r="K6" s="17">
        <f t="shared" si="4"/>
        <v>0.64350110879328426</v>
      </c>
      <c r="L6" s="17">
        <f t="shared" si="4"/>
        <v>0.79539883018414348</v>
      </c>
      <c r="M6" s="17">
        <f t="shared" si="4"/>
        <v>0.92729521800161219</v>
      </c>
      <c r="N6" s="17">
        <f t="shared" si="4"/>
        <v>1.0471975511965976</v>
      </c>
      <c r="O6" s="17">
        <f t="shared" si="4"/>
        <v>1.1592794807274085</v>
      </c>
      <c r="P6" s="17">
        <f t="shared" si="4"/>
        <v>1.266103672779499</v>
      </c>
      <c r="Q6" s="17">
        <f t="shared" si="4"/>
        <v>1.3694384060045657</v>
      </c>
      <c r="R6" s="17">
        <f t="shared" si="4"/>
        <v>1.4706289056333366</v>
      </c>
      <c r="S6" s="17">
        <f t="shared" si="4"/>
        <v>1.5707963267948966</v>
      </c>
      <c r="T6" s="17">
        <f t="shared" si="4"/>
        <v>1.6709637479564563</v>
      </c>
      <c r="U6" s="17">
        <f t="shared" si="4"/>
        <v>1.7721542475852274</v>
      </c>
      <c r="V6" s="17">
        <f t="shared" si="4"/>
        <v>1.8754889808102941</v>
      </c>
      <c r="W6" s="17">
        <f t="shared" si="4"/>
        <v>1.9823131728623848</v>
      </c>
      <c r="X6" s="17">
        <f t="shared" si="4"/>
        <v>2.0943951023931957</v>
      </c>
      <c r="Y6" s="17">
        <f t="shared" si="4"/>
        <v>2.2142974355881813</v>
      </c>
      <c r="Z6" s="17">
        <f t="shared" si="4"/>
        <v>2.3461938234056503</v>
      </c>
      <c r="AA6" s="4"/>
      <c r="AB6" s="7"/>
    </row>
    <row r="7" spans="2:32" x14ac:dyDescent="0.15">
      <c r="B7" s="2" t="s">
        <v>3</v>
      </c>
      <c r="C7" s="1">
        <v>289</v>
      </c>
      <c r="D7" s="2" t="s">
        <v>7</v>
      </c>
      <c r="F7" s="26" t="s">
        <v>19</v>
      </c>
      <c r="G7" s="27"/>
      <c r="H7" s="10" t="s">
        <v>16</v>
      </c>
      <c r="I7" s="17" t="e">
        <f>2*I4-I8+3*PI()</f>
        <v>#DIV/0!</v>
      </c>
      <c r="J7" s="17" t="e">
        <f t="shared" ref="J7:Z7" si="5">2*J4-J8+3*PI()</f>
        <v>#DIV/0!</v>
      </c>
      <c r="K7" s="17">
        <f t="shared" si="5"/>
        <v>1.713006669719805</v>
      </c>
      <c r="L7" s="17">
        <f t="shared" si="5"/>
        <v>1.8333510790779313</v>
      </c>
      <c r="M7" s="17">
        <f t="shared" si="5"/>
        <v>1.9263616322524761</v>
      </c>
      <c r="N7" s="17">
        <f t="shared" si="5"/>
        <v>2.0050585665773788</v>
      </c>
      <c r="O7" s="17">
        <f t="shared" si="5"/>
        <v>2.0750929461625081</v>
      </c>
      <c r="P7" s="17">
        <f t="shared" si="5"/>
        <v>2.1394790788500684</v>
      </c>
      <c r="Q7" s="17">
        <f t="shared" si="5"/>
        <v>2.2000602975772772</v>
      </c>
      <c r="R7" s="17">
        <f t="shared" si="5"/>
        <v>2.258090171037491</v>
      </c>
      <c r="S7" s="17">
        <f t="shared" si="5"/>
        <v>2.314505643407867</v>
      </c>
      <c r="T7" s="17">
        <f t="shared" si="5"/>
        <v>2.370075511114857</v>
      </c>
      <c r="U7" s="17">
        <f t="shared" si="5"/>
        <v>2.4254954419726591</v>
      </c>
      <c r="V7" s="17">
        <f t="shared" si="5"/>
        <v>2.4814637208578754</v>
      </c>
      <c r="W7" s="17">
        <f t="shared" si="5"/>
        <v>2.5387610878334517</v>
      </c>
      <c r="X7" s="17">
        <f t="shared" si="5"/>
        <v>2.5983622255252907</v>
      </c>
      <c r="Y7" s="17">
        <f t="shared" si="5"/>
        <v>2.6616321509639089</v>
      </c>
      <c r="Z7" s="17">
        <f t="shared" si="5"/>
        <v>2.7307486907795306</v>
      </c>
      <c r="AA7" s="4"/>
      <c r="AB7" s="7"/>
    </row>
    <row r="8" spans="2:32" ht="14.25" thickBot="1" x14ac:dyDescent="0.2">
      <c r="B8" s="2" t="s">
        <v>4</v>
      </c>
      <c r="C8" s="1">
        <v>379</v>
      </c>
      <c r="D8" s="2" t="s">
        <v>7</v>
      </c>
      <c r="F8" s="22" t="s">
        <v>20</v>
      </c>
      <c r="G8" s="23"/>
      <c r="H8" s="19" t="s">
        <v>15</v>
      </c>
      <c r="I8" s="18" t="e">
        <f>ASIN($C$11*($C$5+$C$3)/(($C$3*$C$2)^2+($C$5*$C$4*I3)^2)^0.5)-ATAN($C$3*$C$2/$C$5/$C$4/I3)+2*PI()</f>
        <v>#DIV/0!</v>
      </c>
      <c r="J8" s="18" t="e">
        <f t="shared" ref="J8:Z8" si="6">ASIN($C$11*($C$5+$C$3)/(($C$3*$C$2)^2+($C$5*$C$4*J3)^2)^0.5)-ATAN($C$3*$C$2/$C$5/$C$4/J3)+2*PI()</f>
        <v>#DIV/0!</v>
      </c>
      <c r="K8" s="18">
        <f t="shared" si="6"/>
        <v>4.7646253787699457</v>
      </c>
      <c r="L8" s="18">
        <f t="shared" si="6"/>
        <v>4.8866920066932229</v>
      </c>
      <c r="M8" s="18">
        <f t="shared" si="6"/>
        <v>4.9819357783890563</v>
      </c>
      <c r="N8" s="18">
        <f t="shared" si="6"/>
        <v>5.063128761241785</v>
      </c>
      <c r="O8" s="18">
        <f t="shared" si="6"/>
        <v>5.1358430770972321</v>
      </c>
      <c r="P8" s="18">
        <f t="shared" si="6"/>
        <v>5.2030651208277581</v>
      </c>
      <c r="Q8" s="18">
        <f t="shared" si="6"/>
        <v>5.2666312005032898</v>
      </c>
      <c r="R8" s="18">
        <f t="shared" si="6"/>
        <v>5.3277989641853933</v>
      </c>
      <c r="S8" s="18">
        <f t="shared" si="6"/>
        <v>5.3875171869685978</v>
      </c>
      <c r="T8" s="18">
        <f t="shared" si="6"/>
        <v>5.4465735692891677</v>
      </c>
      <c r="U8" s="18">
        <f t="shared" si="6"/>
        <v>5.5056906846097737</v>
      </c>
      <c r="V8" s="18">
        <f t="shared" si="6"/>
        <v>5.5656042131150851</v>
      </c>
      <c r="W8" s="18">
        <f t="shared" si="6"/>
        <v>5.6271475253833243</v>
      </c>
      <c r="X8" s="18">
        <f t="shared" si="6"/>
        <v>5.6913720481343644</v>
      </c>
      <c r="Y8" s="18">
        <f t="shared" si="6"/>
        <v>5.7597613767888376</v>
      </c>
      <c r="Z8" s="18">
        <f t="shared" si="6"/>
        <v>5.8346936412575223</v>
      </c>
      <c r="AA8" s="8"/>
      <c r="AB8" s="9"/>
    </row>
    <row r="9" spans="2:32" x14ac:dyDescent="0.15">
      <c r="B9" s="2" t="s">
        <v>5</v>
      </c>
      <c r="C9" s="1">
        <v>327</v>
      </c>
      <c r="D9" s="2" t="s">
        <v>7</v>
      </c>
      <c r="F9" s="20" t="s">
        <v>27</v>
      </c>
      <c r="G9" s="21" t="s">
        <v>23</v>
      </c>
      <c r="H9" s="21" t="s">
        <v>26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  <c r="AC9" t="s">
        <v>29</v>
      </c>
      <c r="AD9" t="s">
        <v>28</v>
      </c>
      <c r="AE9" t="s">
        <v>24</v>
      </c>
      <c r="AF9" t="s">
        <v>25</v>
      </c>
    </row>
    <row r="10" spans="2:32" x14ac:dyDescent="0.15">
      <c r="B10" s="2" t="s">
        <v>13</v>
      </c>
      <c r="C10" s="11">
        <f>C9-C7</f>
        <v>38</v>
      </c>
      <c r="D10" s="2" t="s">
        <v>7</v>
      </c>
      <c r="F10" s="12">
        <v>0</v>
      </c>
      <c r="G10" s="13">
        <f>F10/180*PI()</f>
        <v>0</v>
      </c>
      <c r="H10" s="13">
        <f t="shared" ref="H10:H30" si="7">-COS(G10)/2+0.5</f>
        <v>0</v>
      </c>
      <c r="I10" s="17" t="e">
        <f>(($C$3*$C$2)^2+($C$5*$C$4*I$3)^2)^0.5/($C$5+$C$3)*SIN($G10+ATAN($C$3*$C$2/$C$5/$C$4/I$3))</f>
        <v>#DIV/0!</v>
      </c>
      <c r="J10" s="17" t="e">
        <f t="shared" ref="J10:Z24" si="8">(($C$3*$C$2)^2+($C$5*$C$4*J$3)^2)^0.5/($C$5+$C$3)*SIN($G10+ATAN($C$3*$C$2/$C$5/$C$4/J$3))</f>
        <v>#DIV/0!</v>
      </c>
      <c r="K10" s="17">
        <f t="shared" si="8"/>
        <v>44.26229508196721</v>
      </c>
      <c r="L10" s="17">
        <f t="shared" si="8"/>
        <v>44.26229508196721</v>
      </c>
      <c r="M10" s="17">
        <f t="shared" si="8"/>
        <v>44.262295081967217</v>
      </c>
      <c r="N10" s="17">
        <f t="shared" si="8"/>
        <v>44.26229508196721</v>
      </c>
      <c r="O10" s="17">
        <f t="shared" si="8"/>
        <v>44.26229508196721</v>
      </c>
      <c r="P10" s="17">
        <f t="shared" si="8"/>
        <v>44.26229508196721</v>
      </c>
      <c r="Q10" s="17">
        <f t="shared" si="8"/>
        <v>44.262295081967203</v>
      </c>
      <c r="R10" s="17">
        <f t="shared" si="8"/>
        <v>44.26229508196721</v>
      </c>
      <c r="S10" s="17">
        <f t="shared" si="8"/>
        <v>44.26229508196721</v>
      </c>
      <c r="T10" s="17">
        <f t="shared" si="8"/>
        <v>44.262295081967217</v>
      </c>
      <c r="U10" s="17">
        <f t="shared" si="8"/>
        <v>44.26229508196721</v>
      </c>
      <c r="V10" s="17">
        <f t="shared" si="8"/>
        <v>44.262295081967217</v>
      </c>
      <c r="W10" s="17">
        <f t="shared" si="8"/>
        <v>44.262295081967203</v>
      </c>
      <c r="X10" s="17">
        <f t="shared" si="8"/>
        <v>44.26229508196721</v>
      </c>
      <c r="Y10" s="17">
        <f t="shared" si="8"/>
        <v>44.26229508196721</v>
      </c>
      <c r="Z10" s="17">
        <f t="shared" si="8"/>
        <v>44.26229508196721</v>
      </c>
      <c r="AA10" s="4"/>
      <c r="AB10" s="7"/>
      <c r="AC10">
        <f t="shared" ref="AC10:AC30" si="9">$C$10</f>
        <v>38</v>
      </c>
      <c r="AD10">
        <f t="shared" ref="AD10:AD30" si="10">$C$11</f>
        <v>-2</v>
      </c>
      <c r="AE10">
        <f t="shared" ref="AE10:AE30" si="11">$C$12+$C$10</f>
        <v>90</v>
      </c>
      <c r="AF10">
        <f t="shared" ref="AF10:AF30" si="12">AD10-$C$12</f>
        <v>-54</v>
      </c>
    </row>
    <row r="11" spans="2:32" x14ac:dyDescent="0.15">
      <c r="B11" s="11" t="s">
        <v>14</v>
      </c>
      <c r="C11" s="11">
        <f>C8-C6</f>
        <v>-2</v>
      </c>
      <c r="D11" s="2" t="s">
        <v>7</v>
      </c>
      <c r="F11" s="12">
        <f>F10+18</f>
        <v>18</v>
      </c>
      <c r="G11" s="13">
        <f>F11/180*PI()</f>
        <v>0.31415926535897931</v>
      </c>
      <c r="H11" s="13">
        <f t="shared" si="7"/>
        <v>2.4471741852423234E-2</v>
      </c>
      <c r="I11" s="17" t="e">
        <f t="shared" ref="I11:X30" si="13">(($C$3*$C$2)^2+($C$5*$C$4*I$3)^2)^0.5/($C$5+$C$3)*SIN($G11+ATAN($C$3*$C$2/$C$5/$C$4/I$3))</f>
        <v>#DIV/0!</v>
      </c>
      <c r="J11" s="17" t="e">
        <f t="shared" si="8"/>
        <v>#DIV/0!</v>
      </c>
      <c r="K11" s="17">
        <f t="shared" si="8"/>
        <v>43.429951953808477</v>
      </c>
      <c r="L11" s="17">
        <f t="shared" si="8"/>
        <v>45.132010176007746</v>
      </c>
      <c r="M11" s="17">
        <f t="shared" si="8"/>
        <v>46.515900353918958</v>
      </c>
      <c r="N11" s="17">
        <f t="shared" si="8"/>
        <v>47.758301260610914</v>
      </c>
      <c r="O11" s="17">
        <f t="shared" si="8"/>
        <v>48.938739185256459</v>
      </c>
      <c r="P11" s="17">
        <f t="shared" si="8"/>
        <v>50.104112145439593</v>
      </c>
      <c r="Q11" s="17">
        <f t="shared" si="8"/>
        <v>51.288762315819227</v>
      </c>
      <c r="R11" s="17">
        <f t="shared" si="8"/>
        <v>52.523076467564998</v>
      </c>
      <c r="S11" s="17">
        <f t="shared" si="8"/>
        <v>53.838589950131841</v>
      </c>
      <c r="T11" s="17">
        <f t="shared" si="8"/>
        <v>55.27241799294967</v>
      </c>
      <c r="U11" s="17">
        <f t="shared" si="8"/>
        <v>56.87270135074062</v>
      </c>
      <c r="V11" s="17">
        <f t="shared" si="8"/>
        <v>58.707051223768723</v>
      </c>
      <c r="W11" s="17">
        <f t="shared" si="8"/>
        <v>60.877703035147285</v>
      </c>
      <c r="X11" s="17">
        <f t="shared" si="8"/>
        <v>63.552065889911617</v>
      </c>
      <c r="Y11" s="17">
        <f t="shared" si="8"/>
        <v>67.032602439468747</v>
      </c>
      <c r="Z11" s="17">
        <f t="shared" si="8"/>
        <v>71.945864208316991</v>
      </c>
      <c r="AA11" s="4"/>
      <c r="AB11" s="7"/>
      <c r="AC11">
        <f t="shared" si="9"/>
        <v>38</v>
      </c>
      <c r="AD11">
        <f t="shared" si="10"/>
        <v>-2</v>
      </c>
      <c r="AE11">
        <f t="shared" si="11"/>
        <v>90</v>
      </c>
      <c r="AF11">
        <f t="shared" si="12"/>
        <v>-54</v>
      </c>
    </row>
    <row r="12" spans="2:32" x14ac:dyDescent="0.15">
      <c r="B12" s="11" t="s">
        <v>21</v>
      </c>
      <c r="C12" s="11">
        <f>C8-C9</f>
        <v>52</v>
      </c>
      <c r="D12" s="2" t="s">
        <v>7</v>
      </c>
      <c r="F12" s="12">
        <f t="shared" ref="F12:F30" si="14">F11+18</f>
        <v>36</v>
      </c>
      <c r="G12" s="13">
        <f t="shared" ref="G12:G30" si="15">F12/180*PI()</f>
        <v>0.62831853071795862</v>
      </c>
      <c r="H12" s="13">
        <f t="shared" si="7"/>
        <v>9.5491502812526274E-2</v>
      </c>
      <c r="I12" s="17" t="e">
        <f t="shared" si="13"/>
        <v>#DIV/0!</v>
      </c>
      <c r="J12" s="17" t="e">
        <f t="shared" si="8"/>
        <v>#DIV/0!</v>
      </c>
      <c r="K12" s="17">
        <f t="shared" si="8"/>
        <v>38.346382534142769</v>
      </c>
      <c r="L12" s="17">
        <f t="shared" si="8"/>
        <v>41.58388966081548</v>
      </c>
      <c r="M12" s="17">
        <f t="shared" si="8"/>
        <v>44.216205203894113</v>
      </c>
      <c r="N12" s="17">
        <f t="shared" si="8"/>
        <v>46.579392160214901</v>
      </c>
      <c r="O12" s="17">
        <f t="shared" si="8"/>
        <v>48.824718520847043</v>
      </c>
      <c r="P12" s="17">
        <f t="shared" si="8"/>
        <v>51.041389616239726</v>
      </c>
      <c r="Q12" s="17">
        <f t="shared" si="8"/>
        <v>53.294728144379157</v>
      </c>
      <c r="R12" s="17">
        <f t="shared" si="8"/>
        <v>55.642533178725429</v>
      </c>
      <c r="S12" s="17">
        <f t="shared" si="8"/>
        <v>58.144788518464104</v>
      </c>
      <c r="T12" s="17">
        <f t="shared" si="8"/>
        <v>60.872091525201334</v>
      </c>
      <c r="U12" s="17">
        <f t="shared" si="8"/>
        <v>63.916011355892877</v>
      </c>
      <c r="V12" s="17">
        <f t="shared" si="8"/>
        <v>67.405152155710013</v>
      </c>
      <c r="W12" s="17">
        <f t="shared" si="8"/>
        <v>71.533977255348944</v>
      </c>
      <c r="X12" s="17">
        <f t="shared" si="8"/>
        <v>76.620917695271601</v>
      </c>
      <c r="Y12" s="17">
        <f t="shared" si="8"/>
        <v>83.241291626591106</v>
      </c>
      <c r="Z12" s="17">
        <f t="shared" si="8"/>
        <v>92.58687086964504</v>
      </c>
      <c r="AA12" s="4"/>
      <c r="AB12" s="7"/>
      <c r="AC12">
        <f t="shared" si="9"/>
        <v>38</v>
      </c>
      <c r="AD12">
        <f t="shared" si="10"/>
        <v>-2</v>
      </c>
      <c r="AE12">
        <f t="shared" si="11"/>
        <v>90</v>
      </c>
      <c r="AF12">
        <f t="shared" si="12"/>
        <v>-54</v>
      </c>
    </row>
    <row r="13" spans="2:32" x14ac:dyDescent="0.15">
      <c r="F13" s="12">
        <f t="shared" si="14"/>
        <v>54</v>
      </c>
      <c r="G13" s="13">
        <f t="shared" si="15"/>
        <v>0.94247779607693793</v>
      </c>
      <c r="H13" s="13">
        <f t="shared" si="7"/>
        <v>0.20610737385376343</v>
      </c>
      <c r="I13" s="17" t="e">
        <f t="shared" si="13"/>
        <v>#DIV/0!</v>
      </c>
      <c r="J13" s="17" t="e">
        <f t="shared" si="8"/>
        <v>#DIV/0!</v>
      </c>
      <c r="K13" s="17">
        <f t="shared" si="8"/>
        <v>29.509202017077818</v>
      </c>
      <c r="L13" s="17">
        <f t="shared" si="8"/>
        <v>33.965248293626708</v>
      </c>
      <c r="M13" s="17">
        <f t="shared" si="8"/>
        <v>37.588319816095407</v>
      </c>
      <c r="N13" s="17">
        <f t="shared" si="8"/>
        <v>40.840967617468621</v>
      </c>
      <c r="O13" s="17">
        <f t="shared" si="8"/>
        <v>43.931394225800055</v>
      </c>
      <c r="P13" s="17">
        <f t="shared" si="8"/>
        <v>46.982380245129576</v>
      </c>
      <c r="Q13" s="17">
        <f t="shared" si="8"/>
        <v>50.083834655961816</v>
      </c>
      <c r="R13" s="17">
        <f t="shared" si="8"/>
        <v>53.31531105802722</v>
      </c>
      <c r="S13" s="17">
        <f t="shared" si="8"/>
        <v>56.759370068045989</v>
      </c>
      <c r="T13" s="17">
        <f t="shared" si="8"/>
        <v>60.513180618165784</v>
      </c>
      <c r="U13" s="17">
        <f t="shared" si="8"/>
        <v>64.7027768404933</v>
      </c>
      <c r="V13" s="17">
        <f t="shared" si="8"/>
        <v>69.505167155339919</v>
      </c>
      <c r="W13" s="17">
        <f t="shared" si="8"/>
        <v>75.188007375270544</v>
      </c>
      <c r="X13" s="17">
        <f t="shared" si="8"/>
        <v>82.18958022729376</v>
      </c>
      <c r="Y13" s="17">
        <f t="shared" si="8"/>
        <v>91.301743213120602</v>
      </c>
      <c r="Z13" s="17">
        <f t="shared" si="8"/>
        <v>104.16482951959073</v>
      </c>
      <c r="AA13" s="4"/>
      <c r="AB13" s="7"/>
      <c r="AC13">
        <f t="shared" si="9"/>
        <v>38</v>
      </c>
      <c r="AD13">
        <f t="shared" si="10"/>
        <v>-2</v>
      </c>
      <c r="AE13">
        <f t="shared" si="11"/>
        <v>90</v>
      </c>
      <c r="AF13">
        <f t="shared" si="12"/>
        <v>-54</v>
      </c>
    </row>
    <row r="14" spans="2:32" x14ac:dyDescent="0.15">
      <c r="F14" s="12">
        <f t="shared" si="14"/>
        <v>72</v>
      </c>
      <c r="G14" s="13">
        <f t="shared" si="15"/>
        <v>1.2566370614359172</v>
      </c>
      <c r="H14" s="13">
        <f t="shared" si="7"/>
        <v>0.34549150281252627</v>
      </c>
      <c r="I14" s="17" t="e">
        <f t="shared" si="13"/>
        <v>#DIV/0!</v>
      </c>
      <c r="J14" s="17" t="e">
        <f t="shared" si="8"/>
        <v>#DIV/0!</v>
      </c>
      <c r="K14" s="17">
        <f t="shared" si="8"/>
        <v>17.783455203881122</v>
      </c>
      <c r="L14" s="17">
        <f t="shared" si="8"/>
        <v>23.021851773657573</v>
      </c>
      <c r="M14" s="17">
        <f t="shared" si="8"/>
        <v>27.281027791473448</v>
      </c>
      <c r="N14" s="17">
        <f t="shared" si="8"/>
        <v>31.104744608570872</v>
      </c>
      <c r="O14" s="17">
        <f t="shared" si="8"/>
        <v>34.737758975909799</v>
      </c>
      <c r="P14" s="17">
        <f t="shared" si="8"/>
        <v>38.32440815013463</v>
      </c>
      <c r="Q14" s="17">
        <f t="shared" si="8"/>
        <v>41.97038647682389</v>
      </c>
      <c r="R14" s="17">
        <f t="shared" si="8"/>
        <v>45.769214821354261</v>
      </c>
      <c r="S14" s="17">
        <f t="shared" si="8"/>
        <v>49.817949009582357</v>
      </c>
      <c r="T14" s="17">
        <f t="shared" si="8"/>
        <v>54.230817972102976</v>
      </c>
      <c r="U14" s="17">
        <f t="shared" si="8"/>
        <v>59.155983717191731</v>
      </c>
      <c r="V14" s="17">
        <f t="shared" si="8"/>
        <v>64.801532122829826</v>
      </c>
      <c r="W14" s="17">
        <f t="shared" si="8"/>
        <v>71.482111467649304</v>
      </c>
      <c r="X14" s="17">
        <f t="shared" si="8"/>
        <v>79.7129539981905</v>
      </c>
      <c r="Y14" s="17">
        <f t="shared" si="8"/>
        <v>90.424944037299227</v>
      </c>
      <c r="Z14" s="17">
        <f t="shared" si="8"/>
        <v>105.54640889711601</v>
      </c>
      <c r="AA14" s="4"/>
      <c r="AB14" s="7"/>
      <c r="AC14">
        <f t="shared" si="9"/>
        <v>38</v>
      </c>
      <c r="AD14">
        <f t="shared" si="10"/>
        <v>-2</v>
      </c>
      <c r="AE14">
        <f t="shared" si="11"/>
        <v>90</v>
      </c>
      <c r="AF14">
        <f t="shared" si="12"/>
        <v>-54</v>
      </c>
    </row>
    <row r="15" spans="2:32" x14ac:dyDescent="0.15">
      <c r="F15" s="12">
        <f t="shared" si="14"/>
        <v>90</v>
      </c>
      <c r="G15" s="13">
        <f t="shared" si="15"/>
        <v>1.5707963267948966</v>
      </c>
      <c r="H15" s="13">
        <f t="shared" si="7"/>
        <v>0.49999999999999994</v>
      </c>
      <c r="I15" s="17" t="e">
        <f t="shared" si="13"/>
        <v>#DIV/0!</v>
      </c>
      <c r="J15" s="17" t="e">
        <f t="shared" si="8"/>
        <v>#DIV/0!</v>
      </c>
      <c r="K15" s="17">
        <f t="shared" si="8"/>
        <v>4.3169398907103833</v>
      </c>
      <c r="L15" s="17">
        <f t="shared" si="8"/>
        <v>9.8249159994096367</v>
      </c>
      <c r="M15" s="17">
        <f t="shared" si="8"/>
        <v>14.303278688524603</v>
      </c>
      <c r="N15" s="17">
        <f t="shared" si="8"/>
        <v>18.323772477887132</v>
      </c>
      <c r="O15" s="17">
        <f t="shared" si="8"/>
        <v>22.143749845258903</v>
      </c>
      <c r="P15" s="17">
        <f t="shared" si="8"/>
        <v>25.914975963551687</v>
      </c>
      <c r="Q15" s="17">
        <f t="shared" si="8"/>
        <v>29.748584444456895</v>
      </c>
      <c r="R15" s="17">
        <f t="shared" si="8"/>
        <v>33.742908945096168</v>
      </c>
      <c r="S15" s="17">
        <f t="shared" si="8"/>
        <v>38</v>
      </c>
      <c r="T15" s="17">
        <f t="shared" si="8"/>
        <v>42.639965014603938</v>
      </c>
      <c r="U15" s="17">
        <f t="shared" si="8"/>
        <v>47.818590743677085</v>
      </c>
      <c r="V15" s="17">
        <f t="shared" si="8"/>
        <v>53.754671627314117</v>
      </c>
      <c r="W15" s="17">
        <f t="shared" si="8"/>
        <v>60.779048444418216</v>
      </c>
      <c r="X15" s="17">
        <f t="shared" si="8"/>
        <v>69.433468438936004</v>
      </c>
      <c r="Y15" s="17">
        <f t="shared" si="8"/>
        <v>80.696721311475443</v>
      </c>
      <c r="Z15" s="17">
        <f t="shared" si="8"/>
        <v>96.596370386719201</v>
      </c>
      <c r="AA15" s="4"/>
      <c r="AB15" s="7"/>
      <c r="AC15">
        <f t="shared" si="9"/>
        <v>38</v>
      </c>
      <c r="AD15">
        <f t="shared" si="10"/>
        <v>-2</v>
      </c>
      <c r="AE15">
        <f t="shared" si="11"/>
        <v>90</v>
      </c>
      <c r="AF15">
        <f t="shared" si="12"/>
        <v>-54</v>
      </c>
    </row>
    <row r="16" spans="2:32" x14ac:dyDescent="0.15">
      <c r="F16" s="12">
        <f t="shared" si="14"/>
        <v>108</v>
      </c>
      <c r="G16" s="13">
        <f t="shared" si="15"/>
        <v>1.8849555921538759</v>
      </c>
      <c r="H16" s="13">
        <f t="shared" si="7"/>
        <v>0.65450849718747373</v>
      </c>
      <c r="I16" s="17" t="e">
        <f t="shared" si="13"/>
        <v>#DIV/0!</v>
      </c>
      <c r="J16" s="17" t="e">
        <f t="shared" si="8"/>
        <v>#DIV/0!</v>
      </c>
      <c r="K16" s="17">
        <f t="shared" si="8"/>
        <v>-9.5721475768519273</v>
      </c>
      <c r="L16" s="17">
        <f t="shared" si="8"/>
        <v>-4.3337510070754774</v>
      </c>
      <c r="M16" s="17">
        <f t="shared" si="8"/>
        <v>-7.4574989259600558E-2</v>
      </c>
      <c r="N16" s="17">
        <f t="shared" si="8"/>
        <v>3.7491418278378239</v>
      </c>
      <c r="O16" s="17">
        <f t="shared" si="8"/>
        <v>7.3821561951767531</v>
      </c>
      <c r="P16" s="17">
        <f t="shared" si="8"/>
        <v>10.968805369401585</v>
      </c>
      <c r="Q16" s="17">
        <f t="shared" si="8"/>
        <v>14.614783696090845</v>
      </c>
      <c r="R16" s="17">
        <f t="shared" si="8"/>
        <v>18.413612040621214</v>
      </c>
      <c r="S16" s="17">
        <f t="shared" si="8"/>
        <v>22.462346228849317</v>
      </c>
      <c r="T16" s="17">
        <f t="shared" si="8"/>
        <v>26.875215191369922</v>
      </c>
      <c r="U16" s="17">
        <f t="shared" si="8"/>
        <v>31.800380936458687</v>
      </c>
      <c r="V16" s="17">
        <f t="shared" si="8"/>
        <v>37.445929342096782</v>
      </c>
      <c r="W16" s="17">
        <f t="shared" si="8"/>
        <v>44.126508686916232</v>
      </c>
      <c r="X16" s="17">
        <f t="shared" si="8"/>
        <v>52.357351217457456</v>
      </c>
      <c r="Y16" s="17">
        <f t="shared" si="8"/>
        <v>63.06934125656619</v>
      </c>
      <c r="Z16" s="17">
        <f t="shared" si="8"/>
        <v>78.190806116382973</v>
      </c>
      <c r="AA16" s="4"/>
      <c r="AB16" s="7"/>
      <c r="AC16">
        <f t="shared" si="9"/>
        <v>38</v>
      </c>
      <c r="AD16">
        <f t="shared" si="10"/>
        <v>-2</v>
      </c>
      <c r="AE16">
        <f t="shared" si="11"/>
        <v>90</v>
      </c>
      <c r="AF16">
        <f t="shared" si="12"/>
        <v>-54</v>
      </c>
    </row>
    <row r="17" spans="6:32" x14ac:dyDescent="0.15">
      <c r="F17" s="12">
        <f t="shared" si="14"/>
        <v>126</v>
      </c>
      <c r="G17" s="13">
        <f t="shared" si="15"/>
        <v>2.1991148575128552</v>
      </c>
      <c r="H17" s="13">
        <f t="shared" si="7"/>
        <v>0.79389262614623646</v>
      </c>
      <c r="I17" s="17" t="e">
        <f t="shared" si="13"/>
        <v>#DIV/0!</v>
      </c>
      <c r="J17" s="17" t="e">
        <f t="shared" si="8"/>
        <v>#DIV/0!</v>
      </c>
      <c r="K17" s="17">
        <f t="shared" si="8"/>
        <v>-22.524246546518157</v>
      </c>
      <c r="L17" s="17">
        <f t="shared" si="8"/>
        <v>-18.068200269969275</v>
      </c>
      <c r="M17" s="17">
        <f t="shared" si="8"/>
        <v>-14.445128747500572</v>
      </c>
      <c r="N17" s="17">
        <f t="shared" si="8"/>
        <v>-11.192480946127363</v>
      </c>
      <c r="O17" s="17">
        <f t="shared" si="8"/>
        <v>-8.1020543377959253</v>
      </c>
      <c r="P17" s="17">
        <f t="shared" si="8"/>
        <v>-5.0510683184663927</v>
      </c>
      <c r="Q17" s="17">
        <f t="shared" si="8"/>
        <v>-1.9496139076341557</v>
      </c>
      <c r="R17" s="17">
        <f t="shared" si="8"/>
        <v>1.2818624944312416</v>
      </c>
      <c r="S17" s="17">
        <f t="shared" si="8"/>
        <v>4.7259215044500191</v>
      </c>
      <c r="T17" s="17">
        <f t="shared" si="8"/>
        <v>8.4797320545697943</v>
      </c>
      <c r="U17" s="17">
        <f t="shared" si="8"/>
        <v>12.669328276897339</v>
      </c>
      <c r="V17" s="17">
        <f t="shared" si="8"/>
        <v>17.471718591743944</v>
      </c>
      <c r="W17" s="17">
        <f t="shared" si="8"/>
        <v>23.154558811674558</v>
      </c>
      <c r="X17" s="17">
        <f t="shared" si="8"/>
        <v>30.156131663697803</v>
      </c>
      <c r="Y17" s="17">
        <f t="shared" si="8"/>
        <v>39.268294649524655</v>
      </c>
      <c r="Z17" s="17">
        <f t="shared" si="8"/>
        <v>52.131380955994764</v>
      </c>
      <c r="AA17" s="4"/>
      <c r="AB17" s="7"/>
      <c r="AC17">
        <f t="shared" si="9"/>
        <v>38</v>
      </c>
      <c r="AD17">
        <f t="shared" si="10"/>
        <v>-2</v>
      </c>
      <c r="AE17">
        <f t="shared" si="11"/>
        <v>90</v>
      </c>
      <c r="AF17">
        <f t="shared" si="12"/>
        <v>-54</v>
      </c>
    </row>
    <row r="18" spans="6:32" x14ac:dyDescent="0.15">
      <c r="F18" s="12">
        <f t="shared" si="14"/>
        <v>144</v>
      </c>
      <c r="G18" s="13">
        <f t="shared" si="15"/>
        <v>2.5132741228718345</v>
      </c>
      <c r="H18" s="13">
        <f t="shared" si="7"/>
        <v>0.90450849718747373</v>
      </c>
      <c r="I18" s="17" t="e">
        <f t="shared" si="13"/>
        <v>#DIV/0!</v>
      </c>
      <c r="J18" s="17" t="e">
        <f t="shared" si="8"/>
        <v>#DIV/0!</v>
      </c>
      <c r="K18" s="17">
        <f t="shared" si="8"/>
        <v>-33.271515328557484</v>
      </c>
      <c r="L18" s="17">
        <f t="shared" si="8"/>
        <v>-30.034008201884784</v>
      </c>
      <c r="M18" s="17">
        <f t="shared" si="8"/>
        <v>-27.401692658806141</v>
      </c>
      <c r="N18" s="17">
        <f t="shared" si="8"/>
        <v>-25.03850570248537</v>
      </c>
      <c r="O18" s="17">
        <f t="shared" si="8"/>
        <v>-22.793179341853214</v>
      </c>
      <c r="P18" s="17">
        <f t="shared" si="8"/>
        <v>-20.57650824646052</v>
      </c>
      <c r="Q18" s="17">
        <f t="shared" si="8"/>
        <v>-18.32316971832109</v>
      </c>
      <c r="R18" s="17">
        <f t="shared" si="8"/>
        <v>-15.975364683974828</v>
      </c>
      <c r="S18" s="17">
        <f t="shared" si="8"/>
        <v>-13.473109344236141</v>
      </c>
      <c r="T18" s="17">
        <f t="shared" si="8"/>
        <v>-10.745806337498934</v>
      </c>
      <c r="U18" s="17">
        <f t="shared" si="8"/>
        <v>-7.7018865068073605</v>
      </c>
      <c r="V18" s="17">
        <f t="shared" si="8"/>
        <v>-4.2127457069902494</v>
      </c>
      <c r="W18" s="17">
        <f t="shared" si="8"/>
        <v>-8.3920607351323256E-2</v>
      </c>
      <c r="X18" s="17">
        <f t="shared" si="8"/>
        <v>5.0030198325713542</v>
      </c>
      <c r="Y18" s="17">
        <f t="shared" si="8"/>
        <v>11.623393763890874</v>
      </c>
      <c r="Z18" s="17">
        <f t="shared" si="8"/>
        <v>20.968973006944815</v>
      </c>
      <c r="AA18" s="4"/>
      <c r="AB18" s="7"/>
      <c r="AC18">
        <f t="shared" si="9"/>
        <v>38</v>
      </c>
      <c r="AD18">
        <f t="shared" si="10"/>
        <v>-2</v>
      </c>
      <c r="AE18">
        <f t="shared" si="11"/>
        <v>90</v>
      </c>
      <c r="AF18">
        <f t="shared" si="12"/>
        <v>-54</v>
      </c>
    </row>
    <row r="19" spans="6:32" x14ac:dyDescent="0.15">
      <c r="F19" s="12">
        <f t="shared" si="14"/>
        <v>162</v>
      </c>
      <c r="G19" s="13">
        <f t="shared" si="15"/>
        <v>2.8274333882308138</v>
      </c>
      <c r="H19" s="13">
        <f t="shared" si="7"/>
        <v>0.97552825814757682</v>
      </c>
      <c r="I19" s="17" t="e">
        <f t="shared" si="13"/>
        <v>#DIV/0!</v>
      </c>
      <c r="J19" s="17" t="e">
        <f t="shared" si="8"/>
        <v>#DIV/0!</v>
      </c>
      <c r="K19" s="17">
        <f t="shared" si="8"/>
        <v>-40.761936373959209</v>
      </c>
      <c r="L19" s="17">
        <f t="shared" si="8"/>
        <v>-39.059878151759946</v>
      </c>
      <c r="M19" s="17">
        <f t="shared" si="8"/>
        <v>-37.675987973848734</v>
      </c>
      <c r="N19" s="17">
        <f t="shared" si="8"/>
        <v>-36.433587067156786</v>
      </c>
      <c r="O19" s="17">
        <f t="shared" si="8"/>
        <v>-35.253149142511226</v>
      </c>
      <c r="P19" s="17">
        <f t="shared" si="8"/>
        <v>-34.087776182328085</v>
      </c>
      <c r="Q19" s="17">
        <f t="shared" si="8"/>
        <v>-32.903126011948451</v>
      </c>
      <c r="R19" s="17">
        <f t="shared" si="8"/>
        <v>-31.668811860202702</v>
      </c>
      <c r="S19" s="17">
        <f t="shared" si="8"/>
        <v>-30.353298377635834</v>
      </c>
      <c r="T19" s="17">
        <f t="shared" si="8"/>
        <v>-28.91947033481803</v>
      </c>
      <c r="U19" s="17">
        <f t="shared" si="8"/>
        <v>-27.319186977027055</v>
      </c>
      <c r="V19" s="17">
        <f t="shared" si="8"/>
        <v>-25.484837103998967</v>
      </c>
      <c r="W19" s="17">
        <f t="shared" si="8"/>
        <v>-23.314185292620408</v>
      </c>
      <c r="X19" s="17">
        <f t="shared" si="8"/>
        <v>-20.639822437856051</v>
      </c>
      <c r="Y19" s="17">
        <f t="shared" si="8"/>
        <v>-17.159285888298918</v>
      </c>
      <c r="Z19" s="17">
        <f t="shared" si="8"/>
        <v>-12.246024119450677</v>
      </c>
      <c r="AA19" s="4"/>
      <c r="AB19" s="7"/>
      <c r="AC19">
        <f t="shared" si="9"/>
        <v>38</v>
      </c>
      <c r="AD19">
        <f t="shared" si="10"/>
        <v>-2</v>
      </c>
      <c r="AE19">
        <f t="shared" si="11"/>
        <v>90</v>
      </c>
      <c r="AF19">
        <f t="shared" si="12"/>
        <v>-54</v>
      </c>
    </row>
    <row r="20" spans="6:32" x14ac:dyDescent="0.15">
      <c r="F20" s="12">
        <f t="shared" si="14"/>
        <v>180</v>
      </c>
      <c r="G20" s="13">
        <f t="shared" si="15"/>
        <v>3.1415926535897931</v>
      </c>
      <c r="H20" s="13">
        <f t="shared" si="7"/>
        <v>1</v>
      </c>
      <c r="I20" s="17" t="e">
        <f t="shared" si="13"/>
        <v>#DIV/0!</v>
      </c>
      <c r="J20" s="17" t="e">
        <f t="shared" si="8"/>
        <v>#DIV/0!</v>
      </c>
      <c r="K20" s="17">
        <f t="shared" si="8"/>
        <v>-44.26229508196721</v>
      </c>
      <c r="L20" s="17">
        <f t="shared" si="8"/>
        <v>-44.26229508196721</v>
      </c>
      <c r="M20" s="17">
        <f t="shared" si="8"/>
        <v>-44.26229508196721</v>
      </c>
      <c r="N20" s="17">
        <f t="shared" si="8"/>
        <v>-44.262295081967217</v>
      </c>
      <c r="O20" s="17">
        <f t="shared" si="8"/>
        <v>-44.262295081967203</v>
      </c>
      <c r="P20" s="17">
        <f t="shared" si="8"/>
        <v>-44.262295081967203</v>
      </c>
      <c r="Q20" s="17">
        <f t="shared" si="8"/>
        <v>-44.262295081967196</v>
      </c>
      <c r="R20" s="17">
        <f t="shared" si="8"/>
        <v>-44.262295081967196</v>
      </c>
      <c r="S20" s="17">
        <f t="shared" si="8"/>
        <v>-44.262295081967217</v>
      </c>
      <c r="T20" s="17">
        <f t="shared" si="8"/>
        <v>-44.262295081967217</v>
      </c>
      <c r="U20" s="17">
        <f t="shared" si="8"/>
        <v>-44.262295081967196</v>
      </c>
      <c r="V20" s="17">
        <f t="shared" si="8"/>
        <v>-44.262295081967203</v>
      </c>
      <c r="W20" s="17">
        <f t="shared" si="8"/>
        <v>-44.26229508196721</v>
      </c>
      <c r="X20" s="17">
        <f t="shared" si="8"/>
        <v>-44.262295081967196</v>
      </c>
      <c r="Y20" s="17">
        <f t="shared" si="8"/>
        <v>-44.262295081967189</v>
      </c>
      <c r="Z20" s="17">
        <f t="shared" si="8"/>
        <v>-44.262295081967189</v>
      </c>
      <c r="AA20" s="4"/>
      <c r="AB20" s="7"/>
      <c r="AC20">
        <f t="shared" si="9"/>
        <v>38</v>
      </c>
      <c r="AD20">
        <f t="shared" si="10"/>
        <v>-2</v>
      </c>
      <c r="AE20">
        <f t="shared" si="11"/>
        <v>90</v>
      </c>
      <c r="AF20">
        <f t="shared" si="12"/>
        <v>-54</v>
      </c>
    </row>
    <row r="21" spans="6:32" x14ac:dyDescent="0.15">
      <c r="F21" s="12">
        <f t="shared" si="14"/>
        <v>198</v>
      </c>
      <c r="G21" s="13">
        <f t="shared" si="15"/>
        <v>3.4557519189487729</v>
      </c>
      <c r="H21" s="13">
        <f t="shared" si="7"/>
        <v>0.97552825814757682</v>
      </c>
      <c r="I21" s="17" t="e">
        <f t="shared" si="13"/>
        <v>#DIV/0!</v>
      </c>
      <c r="J21" s="17" t="e">
        <f t="shared" si="8"/>
        <v>#DIV/0!</v>
      </c>
      <c r="K21" s="17">
        <f t="shared" si="8"/>
        <v>-43.429951953808477</v>
      </c>
      <c r="L21" s="17">
        <f t="shared" si="8"/>
        <v>-45.132010176007739</v>
      </c>
      <c r="M21" s="17">
        <f t="shared" si="8"/>
        <v>-46.515900353918958</v>
      </c>
      <c r="N21" s="17">
        <f t="shared" si="8"/>
        <v>-47.758301260610914</v>
      </c>
      <c r="O21" s="17">
        <f t="shared" si="8"/>
        <v>-48.938739185256459</v>
      </c>
      <c r="P21" s="17">
        <f t="shared" si="8"/>
        <v>-50.104112145439593</v>
      </c>
      <c r="Q21" s="17">
        <f t="shared" si="8"/>
        <v>-51.288762315819227</v>
      </c>
      <c r="R21" s="17">
        <f t="shared" si="8"/>
        <v>-52.523076467565005</v>
      </c>
      <c r="S21" s="17">
        <f t="shared" si="8"/>
        <v>-53.838589950131841</v>
      </c>
      <c r="T21" s="17">
        <f t="shared" si="8"/>
        <v>-55.27241799294967</v>
      </c>
      <c r="U21" s="17">
        <f t="shared" si="8"/>
        <v>-56.872701350740634</v>
      </c>
      <c r="V21" s="17">
        <f t="shared" si="8"/>
        <v>-58.70705122376873</v>
      </c>
      <c r="W21" s="17">
        <f t="shared" si="8"/>
        <v>-60.877703035147285</v>
      </c>
      <c r="X21" s="17">
        <f t="shared" si="8"/>
        <v>-63.552065889911631</v>
      </c>
      <c r="Y21" s="17">
        <f t="shared" si="8"/>
        <v>-67.032602439468761</v>
      </c>
      <c r="Z21" s="17">
        <f t="shared" si="8"/>
        <v>-71.945864208316991</v>
      </c>
      <c r="AA21" s="4"/>
      <c r="AB21" s="7"/>
      <c r="AC21">
        <f t="shared" si="9"/>
        <v>38</v>
      </c>
      <c r="AD21">
        <f t="shared" si="10"/>
        <v>-2</v>
      </c>
      <c r="AE21">
        <f t="shared" si="11"/>
        <v>90</v>
      </c>
      <c r="AF21">
        <f t="shared" si="12"/>
        <v>-54</v>
      </c>
    </row>
    <row r="22" spans="6:32" x14ac:dyDescent="0.15">
      <c r="F22" s="12">
        <f t="shared" si="14"/>
        <v>216</v>
      </c>
      <c r="G22" s="13">
        <f t="shared" si="15"/>
        <v>3.7699111843077517</v>
      </c>
      <c r="H22" s="13">
        <f t="shared" si="7"/>
        <v>0.90450849718747373</v>
      </c>
      <c r="I22" s="17" t="e">
        <f t="shared" si="13"/>
        <v>#DIV/0!</v>
      </c>
      <c r="J22" s="17" t="e">
        <f t="shared" si="8"/>
        <v>#DIV/0!</v>
      </c>
      <c r="K22" s="17">
        <f t="shared" si="8"/>
        <v>-38.346382534142776</v>
      </c>
      <c r="L22" s="17">
        <f t="shared" si="8"/>
        <v>-41.58388966081548</v>
      </c>
      <c r="M22" s="17">
        <f t="shared" si="8"/>
        <v>-44.21620520389412</v>
      </c>
      <c r="N22" s="17">
        <f t="shared" si="8"/>
        <v>-46.579392160214901</v>
      </c>
      <c r="O22" s="17">
        <f t="shared" si="8"/>
        <v>-48.82471852084705</v>
      </c>
      <c r="P22" s="17">
        <f t="shared" si="8"/>
        <v>-51.041389616239726</v>
      </c>
      <c r="Q22" s="17">
        <f t="shared" si="8"/>
        <v>-53.294728144379164</v>
      </c>
      <c r="R22" s="17">
        <f t="shared" si="8"/>
        <v>-55.642533178725429</v>
      </c>
      <c r="S22" s="17">
        <f t="shared" si="8"/>
        <v>-58.144788518464104</v>
      </c>
      <c r="T22" s="17">
        <f t="shared" si="8"/>
        <v>-60.872091525201334</v>
      </c>
      <c r="U22" s="17">
        <f t="shared" si="8"/>
        <v>-63.916011355892877</v>
      </c>
      <c r="V22" s="17">
        <f t="shared" si="8"/>
        <v>-67.405152155709999</v>
      </c>
      <c r="W22" s="17">
        <f t="shared" si="8"/>
        <v>-71.533977255348944</v>
      </c>
      <c r="X22" s="17">
        <f t="shared" si="8"/>
        <v>-76.620917695271601</v>
      </c>
      <c r="Y22" s="17">
        <f t="shared" si="8"/>
        <v>-83.241291626591092</v>
      </c>
      <c r="Z22" s="17">
        <f t="shared" si="8"/>
        <v>-92.586870869645026</v>
      </c>
      <c r="AA22" s="4"/>
      <c r="AB22" s="7"/>
      <c r="AC22">
        <f t="shared" si="9"/>
        <v>38</v>
      </c>
      <c r="AD22">
        <f t="shared" si="10"/>
        <v>-2</v>
      </c>
      <c r="AE22">
        <f t="shared" si="11"/>
        <v>90</v>
      </c>
      <c r="AF22">
        <f t="shared" si="12"/>
        <v>-54</v>
      </c>
    </row>
    <row r="23" spans="6:32" x14ac:dyDescent="0.15">
      <c r="F23" s="12">
        <f t="shared" si="14"/>
        <v>234</v>
      </c>
      <c r="G23" s="13">
        <f t="shared" si="15"/>
        <v>4.0840704496667311</v>
      </c>
      <c r="H23" s="13">
        <f t="shared" si="7"/>
        <v>0.79389262614623668</v>
      </c>
      <c r="I23" s="17" t="e">
        <f t="shared" si="13"/>
        <v>#DIV/0!</v>
      </c>
      <c r="J23" s="17" t="e">
        <f t="shared" si="8"/>
        <v>#DIV/0!</v>
      </c>
      <c r="K23" s="17">
        <f t="shared" si="8"/>
        <v>-29.509202017077822</v>
      </c>
      <c r="L23" s="17">
        <f t="shared" si="8"/>
        <v>-33.965248293626708</v>
      </c>
      <c r="M23" s="17">
        <f t="shared" si="8"/>
        <v>-37.588319816095407</v>
      </c>
      <c r="N23" s="17">
        <f t="shared" si="8"/>
        <v>-40.840967617468628</v>
      </c>
      <c r="O23" s="17">
        <f t="shared" si="8"/>
        <v>-43.931394225800062</v>
      </c>
      <c r="P23" s="17">
        <f t="shared" si="8"/>
        <v>-46.982380245129583</v>
      </c>
      <c r="Q23" s="17">
        <f t="shared" si="8"/>
        <v>-50.083834655961823</v>
      </c>
      <c r="R23" s="17">
        <f t="shared" si="8"/>
        <v>-53.315311058027227</v>
      </c>
      <c r="S23" s="17">
        <f t="shared" si="8"/>
        <v>-56.759370068045982</v>
      </c>
      <c r="T23" s="17">
        <f t="shared" si="8"/>
        <v>-60.513180618165784</v>
      </c>
      <c r="U23" s="17">
        <f t="shared" si="8"/>
        <v>-64.7027768404933</v>
      </c>
      <c r="V23" s="17">
        <f t="shared" si="8"/>
        <v>-69.505167155339919</v>
      </c>
      <c r="W23" s="17">
        <f t="shared" si="8"/>
        <v>-75.188007375270544</v>
      </c>
      <c r="X23" s="17">
        <f t="shared" si="8"/>
        <v>-82.189580227293774</v>
      </c>
      <c r="Y23" s="17">
        <f t="shared" si="8"/>
        <v>-91.301743213120602</v>
      </c>
      <c r="Z23" s="17">
        <f t="shared" si="8"/>
        <v>-104.16482951959073</v>
      </c>
      <c r="AA23" s="4"/>
      <c r="AB23" s="7"/>
      <c r="AC23">
        <f t="shared" si="9"/>
        <v>38</v>
      </c>
      <c r="AD23">
        <f t="shared" si="10"/>
        <v>-2</v>
      </c>
      <c r="AE23">
        <f t="shared" si="11"/>
        <v>90</v>
      </c>
      <c r="AF23">
        <f t="shared" si="12"/>
        <v>-54</v>
      </c>
    </row>
    <row r="24" spans="6:32" x14ac:dyDescent="0.15">
      <c r="F24" s="12">
        <f t="shared" si="14"/>
        <v>252</v>
      </c>
      <c r="G24" s="13">
        <f t="shared" si="15"/>
        <v>4.3982297150257104</v>
      </c>
      <c r="H24" s="13">
        <f t="shared" si="7"/>
        <v>0.65450849718747373</v>
      </c>
      <c r="I24" s="17" t="e">
        <f t="shared" si="13"/>
        <v>#DIV/0!</v>
      </c>
      <c r="J24" s="17" t="e">
        <f t="shared" si="8"/>
        <v>#DIV/0!</v>
      </c>
      <c r="K24" s="17">
        <f t="shared" si="8"/>
        <v>-17.783455203881125</v>
      </c>
      <c r="L24" s="17">
        <f t="shared" si="8"/>
        <v>-23.021851773657577</v>
      </c>
      <c r="M24" s="17">
        <f t="shared" si="8"/>
        <v>-27.281027791473452</v>
      </c>
      <c r="N24" s="17">
        <f t="shared" si="8"/>
        <v>-31.104744608570879</v>
      </c>
      <c r="O24" s="17">
        <f t="shared" si="8"/>
        <v>-34.73775897590982</v>
      </c>
      <c r="P24" s="17">
        <f t="shared" si="8"/>
        <v>-38.32440815013463</v>
      </c>
      <c r="Q24" s="17">
        <f t="shared" si="8"/>
        <v>-41.970386476823911</v>
      </c>
      <c r="R24" s="17">
        <f t="shared" si="8"/>
        <v>-45.769214821354282</v>
      </c>
      <c r="S24" s="17">
        <f t="shared" si="8"/>
        <v>-49.81794900958235</v>
      </c>
      <c r="T24" s="17">
        <f t="shared" si="8"/>
        <v>-54.230817972102976</v>
      </c>
      <c r="U24" s="17">
        <f t="shared" si="8"/>
        <v>-59.155983717191731</v>
      </c>
      <c r="V24" s="17">
        <f t="shared" si="8"/>
        <v>-64.80153212282984</v>
      </c>
      <c r="W24" s="17">
        <f t="shared" si="8"/>
        <v>-71.48211146764929</v>
      </c>
      <c r="X24" s="17">
        <f t="shared" si="8"/>
        <v>-79.7129539981905</v>
      </c>
      <c r="Y24" s="17">
        <f t="shared" si="8"/>
        <v>-90.424944037299227</v>
      </c>
      <c r="Z24" s="17">
        <f t="shared" si="8"/>
        <v>-105.54640889711601</v>
      </c>
      <c r="AA24" s="4"/>
      <c r="AB24" s="7"/>
      <c r="AC24">
        <f t="shared" si="9"/>
        <v>38</v>
      </c>
      <c r="AD24">
        <f t="shared" si="10"/>
        <v>-2</v>
      </c>
      <c r="AE24">
        <f t="shared" si="11"/>
        <v>90</v>
      </c>
      <c r="AF24">
        <f t="shared" si="12"/>
        <v>-54</v>
      </c>
    </row>
    <row r="25" spans="6:32" x14ac:dyDescent="0.15">
      <c r="F25" s="12">
        <f t="shared" si="14"/>
        <v>270</v>
      </c>
      <c r="G25" s="13">
        <f t="shared" si="15"/>
        <v>4.7123889803846897</v>
      </c>
      <c r="H25" s="13">
        <f t="shared" si="7"/>
        <v>0.50000000000000011</v>
      </c>
      <c r="I25" s="17" t="e">
        <f t="shared" si="13"/>
        <v>#DIV/0!</v>
      </c>
      <c r="J25" s="17" t="e">
        <f t="shared" si="13"/>
        <v>#DIV/0!</v>
      </c>
      <c r="K25" s="17">
        <f t="shared" si="13"/>
        <v>-4.3169398907103886</v>
      </c>
      <c r="L25" s="17">
        <f t="shared" si="13"/>
        <v>-9.8249159994096438</v>
      </c>
      <c r="M25" s="17">
        <f t="shared" si="13"/>
        <v>-14.30327868852461</v>
      </c>
      <c r="N25" s="17">
        <f t="shared" si="13"/>
        <v>-18.32377247788714</v>
      </c>
      <c r="O25" s="17">
        <f t="shared" si="13"/>
        <v>-22.143749845258927</v>
      </c>
      <c r="P25" s="17">
        <f t="shared" si="13"/>
        <v>-25.914975963551694</v>
      </c>
      <c r="Q25" s="17">
        <f t="shared" si="13"/>
        <v>-29.748584444456917</v>
      </c>
      <c r="R25" s="17">
        <f t="shared" si="13"/>
        <v>-33.742908945096197</v>
      </c>
      <c r="S25" s="17">
        <f t="shared" si="13"/>
        <v>-37.999999999999986</v>
      </c>
      <c r="T25" s="17">
        <f t="shared" si="13"/>
        <v>-42.639965014603945</v>
      </c>
      <c r="U25" s="17">
        <f t="shared" si="13"/>
        <v>-47.818590743677092</v>
      </c>
      <c r="V25" s="17">
        <f t="shared" si="13"/>
        <v>-53.754671627314146</v>
      </c>
      <c r="W25" s="17">
        <f t="shared" si="13"/>
        <v>-60.779048444418216</v>
      </c>
      <c r="X25" s="17">
        <f t="shared" si="13"/>
        <v>-69.433468438935989</v>
      </c>
      <c r="Y25" s="17">
        <f t="shared" ref="Y25:Z30" si="16">(($C$3*$C$2)^2+($C$5*$C$4*Y$3)^2)^0.5/($C$5+$C$3)*SIN($G25+ATAN($C$3*$C$2/$C$5/$C$4/Y$3))</f>
        <v>-80.696721311475443</v>
      </c>
      <c r="Z25" s="17">
        <f t="shared" si="16"/>
        <v>-96.596370386719201</v>
      </c>
      <c r="AA25" s="4"/>
      <c r="AB25" s="7"/>
      <c r="AC25">
        <f t="shared" si="9"/>
        <v>38</v>
      </c>
      <c r="AD25">
        <f t="shared" si="10"/>
        <v>-2</v>
      </c>
      <c r="AE25">
        <f t="shared" si="11"/>
        <v>90</v>
      </c>
      <c r="AF25">
        <f t="shared" si="12"/>
        <v>-54</v>
      </c>
    </row>
    <row r="26" spans="6:32" x14ac:dyDescent="0.15">
      <c r="F26" s="12">
        <f t="shared" si="14"/>
        <v>288</v>
      </c>
      <c r="G26" s="13">
        <f t="shared" si="15"/>
        <v>5.026548245743669</v>
      </c>
      <c r="H26" s="13">
        <f t="shared" si="7"/>
        <v>0.34549150281252639</v>
      </c>
      <c r="I26" s="17" t="e">
        <f t="shared" si="13"/>
        <v>#DIV/0!</v>
      </c>
      <c r="J26" s="17" t="e">
        <f t="shared" si="13"/>
        <v>#DIV/0!</v>
      </c>
      <c r="K26" s="17">
        <f t="shared" si="13"/>
        <v>9.5721475768519202</v>
      </c>
      <c r="L26" s="17">
        <f t="shared" si="13"/>
        <v>4.3337510070754721</v>
      </c>
      <c r="M26" s="17">
        <f t="shared" si="13"/>
        <v>7.4574989259594854E-2</v>
      </c>
      <c r="N26" s="17">
        <f t="shared" si="13"/>
        <v>-3.7491418278378297</v>
      </c>
      <c r="O26" s="17">
        <f t="shared" si="13"/>
        <v>-7.3821561951767807</v>
      </c>
      <c r="P26" s="17">
        <f t="shared" si="13"/>
        <v>-10.96880536940159</v>
      </c>
      <c r="Q26" s="17">
        <f t="shared" si="13"/>
        <v>-14.614783696090873</v>
      </c>
      <c r="R26" s="17">
        <f t="shared" si="13"/>
        <v>-18.413612040621246</v>
      </c>
      <c r="S26" s="17">
        <f t="shared" si="13"/>
        <v>-22.462346228849299</v>
      </c>
      <c r="T26" s="17">
        <f t="shared" si="13"/>
        <v>-26.875215191369925</v>
      </c>
      <c r="U26" s="17">
        <f t="shared" si="13"/>
        <v>-31.800380936458694</v>
      </c>
      <c r="V26" s="17">
        <f t="shared" si="13"/>
        <v>-37.445929342096811</v>
      </c>
      <c r="W26" s="17">
        <f t="shared" si="13"/>
        <v>-44.126508686916239</v>
      </c>
      <c r="X26" s="17">
        <f t="shared" si="13"/>
        <v>-52.357351217457435</v>
      </c>
      <c r="Y26" s="17">
        <f t="shared" si="16"/>
        <v>-63.069341256566197</v>
      </c>
      <c r="Z26" s="17">
        <f t="shared" si="16"/>
        <v>-78.190806116382987</v>
      </c>
      <c r="AA26" s="4"/>
      <c r="AB26" s="7"/>
      <c r="AC26">
        <f t="shared" si="9"/>
        <v>38</v>
      </c>
      <c r="AD26">
        <f t="shared" si="10"/>
        <v>-2</v>
      </c>
      <c r="AE26">
        <f t="shared" si="11"/>
        <v>90</v>
      </c>
      <c r="AF26">
        <f t="shared" si="12"/>
        <v>-54</v>
      </c>
    </row>
    <row r="27" spans="6:32" x14ac:dyDescent="0.15">
      <c r="F27" s="12">
        <f t="shared" si="14"/>
        <v>306</v>
      </c>
      <c r="G27" s="13">
        <f t="shared" si="15"/>
        <v>5.3407075111026483</v>
      </c>
      <c r="H27" s="13">
        <f t="shared" si="7"/>
        <v>0.20610737385376354</v>
      </c>
      <c r="I27" s="17" t="e">
        <f t="shared" si="13"/>
        <v>#DIV/0!</v>
      </c>
      <c r="J27" s="17" t="e">
        <f t="shared" si="13"/>
        <v>#DIV/0!</v>
      </c>
      <c r="K27" s="17">
        <f t="shared" si="13"/>
        <v>22.524246546518153</v>
      </c>
      <c r="L27" s="17">
        <f t="shared" si="13"/>
        <v>18.068200269969267</v>
      </c>
      <c r="M27" s="17">
        <f t="shared" si="13"/>
        <v>14.445128747500567</v>
      </c>
      <c r="N27" s="17">
        <f t="shared" si="13"/>
        <v>11.192480946127358</v>
      </c>
      <c r="O27" s="17">
        <f t="shared" si="13"/>
        <v>8.1020543377958969</v>
      </c>
      <c r="P27" s="17">
        <f t="shared" si="13"/>
        <v>5.0510683184663874</v>
      </c>
      <c r="Q27" s="17">
        <f t="shared" si="13"/>
        <v>1.9496139076341252</v>
      </c>
      <c r="R27" s="17">
        <f t="shared" si="13"/>
        <v>-1.2818624944312731</v>
      </c>
      <c r="S27" s="17">
        <f t="shared" si="13"/>
        <v>-4.7259215044500014</v>
      </c>
      <c r="T27" s="17">
        <f t="shared" si="13"/>
        <v>-8.4797320545698014</v>
      </c>
      <c r="U27" s="17">
        <f t="shared" si="13"/>
        <v>-12.669328276897346</v>
      </c>
      <c r="V27" s="17">
        <f t="shared" si="13"/>
        <v>-17.471718591743983</v>
      </c>
      <c r="W27" s="17">
        <f t="shared" si="13"/>
        <v>-23.154558811674569</v>
      </c>
      <c r="X27" s="17">
        <f t="shared" si="13"/>
        <v>-30.156131663697774</v>
      </c>
      <c r="Y27" s="17">
        <f t="shared" si="16"/>
        <v>-39.268294649524663</v>
      </c>
      <c r="Z27" s="17">
        <f t="shared" si="16"/>
        <v>-52.131380955994779</v>
      </c>
      <c r="AA27" s="4"/>
      <c r="AB27" s="7"/>
      <c r="AC27">
        <f t="shared" si="9"/>
        <v>38</v>
      </c>
      <c r="AD27">
        <f t="shared" si="10"/>
        <v>-2</v>
      </c>
      <c r="AE27">
        <f t="shared" si="11"/>
        <v>90</v>
      </c>
      <c r="AF27">
        <f t="shared" si="12"/>
        <v>-54</v>
      </c>
    </row>
    <row r="28" spans="6:32" x14ac:dyDescent="0.15">
      <c r="F28" s="12">
        <f t="shared" si="14"/>
        <v>324</v>
      </c>
      <c r="G28" s="13">
        <f t="shared" si="15"/>
        <v>5.6548667764616276</v>
      </c>
      <c r="H28" s="13">
        <f t="shared" si="7"/>
        <v>9.549150281252633E-2</v>
      </c>
      <c r="I28" s="17" t="e">
        <f t="shared" si="13"/>
        <v>#DIV/0!</v>
      </c>
      <c r="J28" s="17" t="e">
        <f t="shared" si="13"/>
        <v>#DIV/0!</v>
      </c>
      <c r="K28" s="17">
        <f t="shared" si="13"/>
        <v>33.271515328557477</v>
      </c>
      <c r="L28" s="17">
        <f t="shared" si="13"/>
        <v>30.034008201884777</v>
      </c>
      <c r="M28" s="17">
        <f t="shared" si="13"/>
        <v>27.401692658806137</v>
      </c>
      <c r="N28" s="17">
        <f t="shared" si="13"/>
        <v>25.038505702485367</v>
      </c>
      <c r="O28" s="17">
        <f t="shared" si="13"/>
        <v>22.793179341853186</v>
      </c>
      <c r="P28" s="17">
        <f t="shared" si="13"/>
        <v>20.576508246460513</v>
      </c>
      <c r="Q28" s="17">
        <f t="shared" si="13"/>
        <v>18.323169718321061</v>
      </c>
      <c r="R28" s="17">
        <f t="shared" si="13"/>
        <v>15.975364683974801</v>
      </c>
      <c r="S28" s="17">
        <f t="shared" si="13"/>
        <v>13.47310934423616</v>
      </c>
      <c r="T28" s="17">
        <f t="shared" si="13"/>
        <v>10.745806337498925</v>
      </c>
      <c r="U28" s="17">
        <f t="shared" si="13"/>
        <v>7.7018865068073517</v>
      </c>
      <c r="V28" s="17">
        <f t="shared" si="13"/>
        <v>4.2127457069902103</v>
      </c>
      <c r="W28" s="17">
        <f t="shared" si="13"/>
        <v>8.3920607351314042E-2</v>
      </c>
      <c r="X28" s="17">
        <f t="shared" si="13"/>
        <v>-5.0030198325713275</v>
      </c>
      <c r="Y28" s="17">
        <f t="shared" si="16"/>
        <v>-11.623393763890887</v>
      </c>
      <c r="Z28" s="17">
        <f t="shared" si="16"/>
        <v>-20.968973006944825</v>
      </c>
      <c r="AA28" s="4"/>
      <c r="AB28" s="7"/>
      <c r="AC28">
        <f t="shared" si="9"/>
        <v>38</v>
      </c>
      <c r="AD28">
        <f t="shared" si="10"/>
        <v>-2</v>
      </c>
      <c r="AE28">
        <f t="shared" si="11"/>
        <v>90</v>
      </c>
      <c r="AF28">
        <f t="shared" si="12"/>
        <v>-54</v>
      </c>
    </row>
    <row r="29" spans="6:32" x14ac:dyDescent="0.15">
      <c r="F29" s="12">
        <f t="shared" si="14"/>
        <v>342</v>
      </c>
      <c r="G29" s="13">
        <f t="shared" si="15"/>
        <v>5.9690260418206069</v>
      </c>
      <c r="H29" s="13">
        <f t="shared" si="7"/>
        <v>2.4471741852423234E-2</v>
      </c>
      <c r="I29" s="17" t="e">
        <f t="shared" si="13"/>
        <v>#DIV/0!</v>
      </c>
      <c r="J29" s="17" t="e">
        <f t="shared" si="13"/>
        <v>#DIV/0!</v>
      </c>
      <c r="K29" s="17">
        <f t="shared" si="13"/>
        <v>40.761936373959202</v>
      </c>
      <c r="L29" s="17">
        <f t="shared" si="13"/>
        <v>39.059878151759946</v>
      </c>
      <c r="M29" s="17">
        <f t="shared" si="13"/>
        <v>37.675987973848727</v>
      </c>
      <c r="N29" s="17">
        <f t="shared" si="13"/>
        <v>36.433587067156786</v>
      </c>
      <c r="O29" s="17">
        <f t="shared" si="13"/>
        <v>35.253149142511212</v>
      </c>
      <c r="P29" s="17">
        <f t="shared" si="13"/>
        <v>34.087776182328085</v>
      </c>
      <c r="Q29" s="17">
        <f t="shared" si="13"/>
        <v>32.90312601194843</v>
      </c>
      <c r="R29" s="17">
        <f t="shared" si="13"/>
        <v>31.66881186020267</v>
      </c>
      <c r="S29" s="17">
        <f t="shared" si="13"/>
        <v>30.353298377635845</v>
      </c>
      <c r="T29" s="17">
        <f t="shared" si="13"/>
        <v>28.919470334818023</v>
      </c>
      <c r="U29" s="17">
        <f t="shared" si="13"/>
        <v>27.319186977027048</v>
      </c>
      <c r="V29" s="17">
        <f t="shared" si="13"/>
        <v>25.484837103998931</v>
      </c>
      <c r="W29" s="17">
        <f t="shared" si="13"/>
        <v>23.314185292620394</v>
      </c>
      <c r="X29" s="17">
        <f t="shared" si="13"/>
        <v>20.639822437856079</v>
      </c>
      <c r="Y29" s="17">
        <f t="shared" si="16"/>
        <v>17.159285888298903</v>
      </c>
      <c r="Z29" s="17">
        <f t="shared" si="16"/>
        <v>12.246024119450663</v>
      </c>
      <c r="AA29" s="4"/>
      <c r="AB29" s="7"/>
      <c r="AC29">
        <f t="shared" si="9"/>
        <v>38</v>
      </c>
      <c r="AD29">
        <f t="shared" si="10"/>
        <v>-2</v>
      </c>
      <c r="AE29">
        <f t="shared" si="11"/>
        <v>90</v>
      </c>
      <c r="AF29">
        <f t="shared" si="12"/>
        <v>-54</v>
      </c>
    </row>
    <row r="30" spans="6:32" ht="14.25" thickBot="1" x14ac:dyDescent="0.2">
      <c r="F30" s="14">
        <f t="shared" si="14"/>
        <v>360</v>
      </c>
      <c r="G30" s="15">
        <f t="shared" si="15"/>
        <v>6.2831853071795862</v>
      </c>
      <c r="H30" s="15">
        <f t="shared" si="7"/>
        <v>0</v>
      </c>
      <c r="I30" s="17" t="e">
        <f t="shared" si="13"/>
        <v>#DIV/0!</v>
      </c>
      <c r="J30" s="17" t="e">
        <f t="shared" si="13"/>
        <v>#DIV/0!</v>
      </c>
      <c r="K30" s="17">
        <f t="shared" si="13"/>
        <v>44.26229508196721</v>
      </c>
      <c r="L30" s="17">
        <f t="shared" si="13"/>
        <v>44.26229508196721</v>
      </c>
      <c r="M30" s="17">
        <f t="shared" si="13"/>
        <v>44.26229508196721</v>
      </c>
      <c r="N30" s="17">
        <f t="shared" si="13"/>
        <v>44.26229508196721</v>
      </c>
      <c r="O30" s="17">
        <f t="shared" si="13"/>
        <v>44.262295081967203</v>
      </c>
      <c r="P30" s="17">
        <f t="shared" si="13"/>
        <v>44.262295081967203</v>
      </c>
      <c r="Q30" s="17">
        <f t="shared" si="13"/>
        <v>44.262295081967189</v>
      </c>
      <c r="R30" s="17">
        <f t="shared" si="13"/>
        <v>44.262295081967196</v>
      </c>
      <c r="S30" s="17">
        <f t="shared" si="13"/>
        <v>44.262295081967217</v>
      </c>
      <c r="T30" s="17">
        <f t="shared" si="13"/>
        <v>44.262295081967217</v>
      </c>
      <c r="U30" s="17">
        <f t="shared" si="13"/>
        <v>44.262295081967189</v>
      </c>
      <c r="V30" s="17">
        <f t="shared" si="13"/>
        <v>44.262295081967174</v>
      </c>
      <c r="W30" s="17">
        <f t="shared" si="13"/>
        <v>44.262295081967203</v>
      </c>
      <c r="X30" s="17">
        <f t="shared" si="13"/>
        <v>44.262295081967217</v>
      </c>
      <c r="Y30" s="17">
        <f t="shared" si="16"/>
        <v>44.262295081967181</v>
      </c>
      <c r="Z30" s="17">
        <f t="shared" si="16"/>
        <v>44.262295081967174</v>
      </c>
      <c r="AA30" s="8"/>
      <c r="AB30" s="9"/>
      <c r="AC30">
        <f t="shared" si="9"/>
        <v>38</v>
      </c>
      <c r="AD30">
        <f t="shared" si="10"/>
        <v>-2</v>
      </c>
      <c r="AE30">
        <f t="shared" si="11"/>
        <v>90</v>
      </c>
      <c r="AF30">
        <f t="shared" si="12"/>
        <v>-54</v>
      </c>
    </row>
  </sheetData>
  <mergeCells count="7">
    <mergeCell ref="F8:G8"/>
    <mergeCell ref="F2:G2"/>
    <mergeCell ref="F6:G6"/>
    <mergeCell ref="F3:G3"/>
    <mergeCell ref="F4:G4"/>
    <mergeCell ref="F5:G5"/>
    <mergeCell ref="F7:G7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0"/>
  <sheetViews>
    <sheetView tabSelected="1" topLeftCell="A13" zoomScale="85" zoomScaleNormal="85" workbookViewId="0">
      <selection activeCell="I32" sqref="I32"/>
    </sheetView>
  </sheetViews>
  <sheetFormatPr defaultRowHeight="13.5" x14ac:dyDescent="0.15"/>
  <cols>
    <col min="1" max="1" width="2.625" customWidth="1"/>
    <col min="2" max="2" width="14.5" customWidth="1"/>
    <col min="3" max="3" width="5" customWidth="1"/>
    <col min="4" max="4" width="3.875" customWidth="1"/>
    <col min="5" max="5" width="3" customWidth="1"/>
    <col min="6" max="32" width="6.625" customWidth="1"/>
  </cols>
  <sheetData>
    <row r="1" spans="2:32" ht="14.25" thickBot="1" x14ac:dyDescent="0.2">
      <c r="D1" s="3"/>
    </row>
    <row r="2" spans="2:32" x14ac:dyDescent="0.15">
      <c r="B2" s="2" t="s">
        <v>0</v>
      </c>
      <c r="C2" s="1">
        <v>15</v>
      </c>
      <c r="D2" s="2" t="s">
        <v>6</v>
      </c>
      <c r="F2" s="24" t="s">
        <v>18</v>
      </c>
      <c r="G2" s="25"/>
      <c r="H2" s="5" t="s">
        <v>11</v>
      </c>
      <c r="I2" s="16">
        <v>0</v>
      </c>
      <c r="J2" s="16">
        <f>I2+0.05</f>
        <v>0.05</v>
      </c>
      <c r="K2" s="16">
        <f t="shared" ref="K2:AB2" si="0">J2+0.05</f>
        <v>0.1</v>
      </c>
      <c r="L2" s="16">
        <f t="shared" si="0"/>
        <v>0.15000000000000002</v>
      </c>
      <c r="M2" s="16">
        <f t="shared" si="0"/>
        <v>0.2</v>
      </c>
      <c r="N2" s="16">
        <f t="shared" si="0"/>
        <v>0.25</v>
      </c>
      <c r="O2" s="16">
        <f t="shared" si="0"/>
        <v>0.3</v>
      </c>
      <c r="P2" s="16">
        <f t="shared" si="0"/>
        <v>0.35</v>
      </c>
      <c r="Q2" s="16">
        <f t="shared" si="0"/>
        <v>0.39999999999999997</v>
      </c>
      <c r="R2" s="16">
        <f t="shared" si="0"/>
        <v>0.44999999999999996</v>
      </c>
      <c r="S2" s="16">
        <f t="shared" si="0"/>
        <v>0.49999999999999994</v>
      </c>
      <c r="T2" s="16">
        <f t="shared" si="0"/>
        <v>0.54999999999999993</v>
      </c>
      <c r="U2" s="16">
        <f t="shared" si="0"/>
        <v>0.6</v>
      </c>
      <c r="V2" s="16">
        <f t="shared" si="0"/>
        <v>0.65</v>
      </c>
      <c r="W2" s="16">
        <f t="shared" si="0"/>
        <v>0.70000000000000007</v>
      </c>
      <c r="X2" s="16">
        <f t="shared" si="0"/>
        <v>0.75000000000000011</v>
      </c>
      <c r="Y2" s="16">
        <f t="shared" si="0"/>
        <v>0.80000000000000016</v>
      </c>
      <c r="Z2" s="16">
        <f t="shared" si="0"/>
        <v>0.8500000000000002</v>
      </c>
      <c r="AA2" s="16">
        <f t="shared" si="0"/>
        <v>0.90000000000000024</v>
      </c>
      <c r="AB2" s="16">
        <f t="shared" si="0"/>
        <v>0.95000000000000029</v>
      </c>
    </row>
    <row r="3" spans="2:32" x14ac:dyDescent="0.15">
      <c r="B3" s="11" t="s">
        <v>22</v>
      </c>
      <c r="C3" s="2">
        <f>C2/180*PI()</f>
        <v>0.26179938779914941</v>
      </c>
      <c r="D3" s="11" t="s">
        <v>23</v>
      </c>
      <c r="F3" s="28" t="s">
        <v>10</v>
      </c>
      <c r="G3" s="29"/>
      <c r="H3" s="4"/>
      <c r="I3" s="17" t="e">
        <f>IF(0&lt;=($C$9/$C$4-COS(I6)*SIN($C$3))/(SIN(I6)*COS($C$3)),($C$9/$C$4-COS(I6)*SIN($C$3))/(SIN(I6)*COS($C$3)),"#DIV/0!")</f>
        <v>#DIV/0!</v>
      </c>
      <c r="J3" s="17" t="str">
        <f t="shared" ref="J3:Z3" si="1">IF(0&lt;=($C$9/$C$4-COS(J6)*SIN($C$3))/(SIN(J6)*COS($C$3)),($C$9/$C$4-COS(J6)*SIN($C$3))/(SIN(J6)*COS($C$3)),"#DIV/0!")</f>
        <v>#DIV/0!</v>
      </c>
      <c r="K3" s="17">
        <f t="shared" si="1"/>
        <v>1.7405789668818852E-2</v>
      </c>
      <c r="L3" s="17">
        <f t="shared" si="1"/>
        <v>5.2144180141285461E-2</v>
      </c>
      <c r="M3" s="17">
        <f t="shared" si="1"/>
        <v>8.0041640359394775E-2</v>
      </c>
      <c r="N3" s="17">
        <f t="shared" si="1"/>
        <v>0.10487940784845157</v>
      </c>
      <c r="O3" s="17">
        <f t="shared" si="1"/>
        <v>0.12833737902377829</v>
      </c>
      <c r="P3" s="17">
        <f t="shared" si="1"/>
        <v>0.15139127294731092</v>
      </c>
      <c r="Q3" s="17">
        <f t="shared" si="1"/>
        <v>0.17474352542647098</v>
      </c>
      <c r="R3" s="17">
        <f t="shared" si="1"/>
        <v>0.19900543576597859</v>
      </c>
      <c r="S3" s="17">
        <f t="shared" si="1"/>
        <v>0.22480282774618943</v>
      </c>
      <c r="T3" s="17">
        <f t="shared" si="1"/>
        <v>0.25286524995826776</v>
      </c>
      <c r="U3" s="17">
        <f t="shared" si="1"/>
        <v>0.28413332516764955</v>
      </c>
      <c r="V3" s="17">
        <f t="shared" si="1"/>
        <v>0.3199235182097685</v>
      </c>
      <c r="W3" s="17">
        <f t="shared" si="1"/>
        <v>0.3622226088748085</v>
      </c>
      <c r="X3" s="17">
        <f t="shared" si="1"/>
        <v>0.41428048460695477</v>
      </c>
      <c r="Y3" s="17">
        <f t="shared" si="1"/>
        <v>0.48196542900607897</v>
      </c>
      <c r="Z3" s="17">
        <f t="shared" si="1"/>
        <v>0.57742966491105185</v>
      </c>
      <c r="AA3" s="4"/>
      <c r="AB3" s="7"/>
    </row>
    <row r="4" spans="2:32" x14ac:dyDescent="0.15">
      <c r="B4" s="2" t="s">
        <v>1</v>
      </c>
      <c r="C4" s="1">
        <v>175</v>
      </c>
      <c r="D4" s="2" t="s">
        <v>7</v>
      </c>
      <c r="F4" s="28" t="s">
        <v>32</v>
      </c>
      <c r="G4" s="29"/>
      <c r="H4" s="4" t="s">
        <v>33</v>
      </c>
      <c r="I4" s="17" t="e">
        <f>-ATAN(TAN($C$3)/I3)</f>
        <v>#DIV/0!</v>
      </c>
      <c r="J4" s="17" t="e">
        <f>-ATAN(TAN($C$3)/J3)</f>
        <v>#VALUE!</v>
      </c>
      <c r="K4" s="17">
        <f t="shared" ref="K4:P4" si="2">-ATAN(TAN($C$3)/K3)</f>
        <v>-1.5059281745481039</v>
      </c>
      <c r="L4" s="17">
        <f t="shared" si="2"/>
        <v>-1.3785938684166572</v>
      </c>
      <c r="M4" s="17">
        <f t="shared" si="2"/>
        <v>-1.280514745470499</v>
      </c>
      <c r="N4" s="17">
        <f t="shared" si="2"/>
        <v>-1.1977124078572308</v>
      </c>
      <c r="O4" s="17">
        <f t="shared" si="2"/>
        <v>-1.1241206311683976</v>
      </c>
      <c r="P4" s="17">
        <f t="shared" si="2"/>
        <v>-1.0565098443009482</v>
      </c>
      <c r="Q4" s="17">
        <f t="shared" ref="Q4" si="3">-ATAN(TAN($C$3)/Q3)</f>
        <v>-0.99290996381971774</v>
      </c>
      <c r="R4" s="17">
        <f t="shared" ref="R4" si="4">-ATAN(TAN($C$3)/R3)</f>
        <v>-0.93198464485945931</v>
      </c>
      <c r="S4" s="17">
        <f t="shared" ref="S4" si="5">-ATAN(TAN($C$3)/S3)</f>
        <v>-0.87273742969495838</v>
      </c>
      <c r="T4" s="17">
        <f t="shared" ref="T4" si="6">-ATAN(TAN($C$3)/T3)</f>
        <v>-0.81435228956084127</v>
      </c>
      <c r="U4" s="17">
        <f t="shared" ref="U4:V4" si="7">-ATAN(TAN($C$3)/U3)</f>
        <v>-0.75609185744431073</v>
      </c>
      <c r="V4" s="17">
        <f t="shared" si="7"/>
        <v>-0.69721659333271613</v>
      </c>
      <c r="W4" s="17">
        <f t="shared" ref="W4" si="8">-ATAN(TAN($C$3)/W3)</f>
        <v>-0.63689987917552615</v>
      </c>
      <c r="X4" s="17">
        <f t="shared" ref="X4" si="9">-ATAN(TAN($C$3)/X3)</f>
        <v>-0.57410973322994152</v>
      </c>
      <c r="Y4" s="17">
        <f t="shared" ref="Y4" si="10">-ATAN(TAN($C$3)/Y3)</f>
        <v>-0.50740068078905731</v>
      </c>
      <c r="Z4" s="17">
        <f t="shared" ref="Z4" si="11">-ATAN(TAN($C$3)/Z3)</f>
        <v>-0.43446624689194985</v>
      </c>
      <c r="AA4" s="4"/>
      <c r="AB4" s="7"/>
    </row>
    <row r="5" spans="2:32" x14ac:dyDescent="0.15">
      <c r="B5" s="2" t="s">
        <v>2</v>
      </c>
      <c r="C5" s="1">
        <v>381</v>
      </c>
      <c r="D5" s="2" t="s">
        <v>7</v>
      </c>
      <c r="F5" s="26" t="s">
        <v>17</v>
      </c>
      <c r="G5" s="27"/>
      <c r="H5" s="10" t="s">
        <v>34</v>
      </c>
      <c r="I5" s="17" t="e">
        <f>ASIN($C$9/($C$4*((I3*COS($C$3))^2+SIN($C$3)^2)^0.5))-ATAN(TAN($C$3)/I3)</f>
        <v>#DIV/0!</v>
      </c>
      <c r="J5" s="17" t="e">
        <f t="shared" ref="J5:Z5" si="12">ASIN($C$9/($C$4*((J3*COS($C$3))^2+SIN($C$3)^2)^0.5))-ATAN(TAN($C$3)/J3)</f>
        <v>#VALUE!</v>
      </c>
      <c r="K5" s="17">
        <f t="shared" si="12"/>
        <v>-0.51376480429969895</v>
      </c>
      <c r="L5" s="17">
        <f t="shared" si="12"/>
        <v>-0.41099391342766423</v>
      </c>
      <c r="M5" s="17">
        <f t="shared" si="12"/>
        <v>-0.34673205535281681</v>
      </c>
      <c r="N5" s="17">
        <f t="shared" si="12"/>
        <v>-0.30102971332126582</v>
      </c>
      <c r="O5" s="17">
        <f t="shared" si="12"/>
        <v>-0.26592808947441016</v>
      </c>
      <c r="P5" s="17">
        <f t="shared" si="12"/>
        <v>-0.23753070779160201</v>
      </c>
      <c r="Q5" s="17">
        <f t="shared" si="12"/>
        <v>-0.21366568005420772</v>
      </c>
      <c r="R5" s="17">
        <f t="shared" si="12"/>
        <v>-0.19300554176246187</v>
      </c>
      <c r="S5" s="17">
        <f t="shared" si="12"/>
        <v>-0.1746785325950202</v>
      </c>
      <c r="T5" s="17">
        <f t="shared" si="12"/>
        <v>-0.1580756734883455</v>
      </c>
      <c r="U5" s="17">
        <f t="shared" si="12"/>
        <v>-0.14274530888405579</v>
      </c>
      <c r="V5" s="17">
        <f t="shared" si="12"/>
        <v>-0.12832951388593306</v>
      </c>
      <c r="W5" s="17">
        <f t="shared" si="12"/>
        <v>-0.11452027762364392</v>
      </c>
      <c r="X5" s="17">
        <f t="shared" si="12"/>
        <v>-0.10102191526328547</v>
      </c>
      <c r="Y5" s="17">
        <f t="shared" si="12"/>
        <v>-8.7506143576502549E-2</v>
      </c>
      <c r="Z5" s="17">
        <f t="shared" si="12"/>
        <v>-7.3533663599756771E-2</v>
      </c>
      <c r="AA5" s="4"/>
      <c r="AB5" s="7"/>
    </row>
    <row r="6" spans="2:32" x14ac:dyDescent="0.15">
      <c r="B6" s="2" t="s">
        <v>3</v>
      </c>
      <c r="C6" s="1">
        <v>289</v>
      </c>
      <c r="D6" s="2" t="s">
        <v>7</v>
      </c>
      <c r="F6" s="26" t="s">
        <v>18</v>
      </c>
      <c r="G6" s="27"/>
      <c r="H6" s="10" t="s">
        <v>12</v>
      </c>
      <c r="I6" s="17">
        <f t="shared" ref="I6" si="13">ACOS(1-2*I2)</f>
        <v>0</v>
      </c>
      <c r="J6" s="17">
        <f t="shared" ref="J6:Z6" si="14">ACOS(1-2*J2)</f>
        <v>0.45102681179626236</v>
      </c>
      <c r="K6" s="17">
        <f t="shared" si="14"/>
        <v>0.64350110879328426</v>
      </c>
      <c r="L6" s="17">
        <f t="shared" si="14"/>
        <v>0.79539883018414348</v>
      </c>
      <c r="M6" s="17">
        <f t="shared" si="14"/>
        <v>0.92729521800161219</v>
      </c>
      <c r="N6" s="17">
        <f t="shared" si="14"/>
        <v>1.0471975511965976</v>
      </c>
      <c r="O6" s="17">
        <f t="shared" si="14"/>
        <v>1.1592794807274085</v>
      </c>
      <c r="P6" s="17">
        <f t="shared" si="14"/>
        <v>1.266103672779499</v>
      </c>
      <c r="Q6" s="17">
        <f t="shared" si="14"/>
        <v>1.3694384060045657</v>
      </c>
      <c r="R6" s="17">
        <f t="shared" si="14"/>
        <v>1.4706289056333366</v>
      </c>
      <c r="S6" s="17">
        <f t="shared" si="14"/>
        <v>1.5707963267948966</v>
      </c>
      <c r="T6" s="17">
        <f t="shared" si="14"/>
        <v>1.6709637479564563</v>
      </c>
      <c r="U6" s="17">
        <f t="shared" si="14"/>
        <v>1.7721542475852274</v>
      </c>
      <c r="V6" s="17">
        <f t="shared" si="14"/>
        <v>1.8754889808102941</v>
      </c>
      <c r="W6" s="17">
        <f t="shared" si="14"/>
        <v>1.9823131728623848</v>
      </c>
      <c r="X6" s="17">
        <f t="shared" si="14"/>
        <v>2.0943951023931957</v>
      </c>
      <c r="Y6" s="17">
        <f t="shared" si="14"/>
        <v>2.2142974355881813</v>
      </c>
      <c r="Z6" s="17">
        <f t="shared" si="14"/>
        <v>2.3461938234056503</v>
      </c>
      <c r="AA6" s="4"/>
      <c r="AB6" s="7"/>
    </row>
    <row r="7" spans="2:32" x14ac:dyDescent="0.15">
      <c r="B7" s="2" t="s">
        <v>4</v>
      </c>
      <c r="C7" s="1">
        <v>379</v>
      </c>
      <c r="D7" s="2" t="s">
        <v>7</v>
      </c>
      <c r="F7" s="26" t="s">
        <v>19</v>
      </c>
      <c r="G7" s="27"/>
      <c r="H7" s="10" t="s">
        <v>16</v>
      </c>
      <c r="I7" s="17" t="e">
        <f>2*I4-I8+3*PI()</f>
        <v>#DIV/0!</v>
      </c>
      <c r="J7" s="17" t="e">
        <f t="shared" ref="J7:Z7" si="15">2*J4-J8+3*PI()</f>
        <v>#VALUE!</v>
      </c>
      <c r="K7" s="17">
        <f t="shared" si="15"/>
        <v>1.6797424896169248</v>
      </c>
      <c r="L7" s="17">
        <f t="shared" si="15"/>
        <v>1.806355872916761</v>
      </c>
      <c r="M7" s="17">
        <f t="shared" si="15"/>
        <v>1.9033997842800474</v>
      </c>
      <c r="N7" s="17">
        <f t="shared" si="15"/>
        <v>1.9850108171118297</v>
      </c>
      <c r="O7" s="17">
        <f t="shared" si="15"/>
        <v>2.057306876265109</v>
      </c>
      <c r="P7" s="17">
        <f t="shared" si="15"/>
        <v>2.1235369696618989</v>
      </c>
      <c r="Q7" s="17">
        <f t="shared" si="15"/>
        <v>2.1856775472884751</v>
      </c>
      <c r="R7" s="17">
        <f t="shared" si="15"/>
        <v>2.2450645774147802</v>
      </c>
      <c r="S7" s="17">
        <f t="shared" si="15"/>
        <v>2.3026896703943702</v>
      </c>
      <c r="T7" s="17">
        <f t="shared" si="15"/>
        <v>2.3593601584524393</v>
      </c>
      <c r="U7" s="17">
        <f t="shared" si="15"/>
        <v>2.4158005500160389</v>
      </c>
      <c r="V7" s="17">
        <f t="shared" si="15"/>
        <v>2.47273221521111</v>
      </c>
      <c r="W7" s="17">
        <f t="shared" si="15"/>
        <v>2.5309559931451107</v>
      </c>
      <c r="X7" s="17">
        <f t="shared" si="15"/>
        <v>2.5914661206448759</v>
      </c>
      <c r="Y7" s="17">
        <f t="shared" si="15"/>
        <v>2.6556496274901962</v>
      </c>
      <c r="Z7" s="17">
        <f t="shared" si="15"/>
        <v>2.7257141550217199</v>
      </c>
      <c r="AA7" s="4"/>
      <c r="AB7" s="7"/>
    </row>
    <row r="8" spans="2:32" ht="14.25" thickBot="1" x14ac:dyDescent="0.2">
      <c r="B8" s="2" t="s">
        <v>5</v>
      </c>
      <c r="C8" s="1">
        <v>327</v>
      </c>
      <c r="D8" s="2" t="s">
        <v>7</v>
      </c>
      <c r="F8" s="22" t="s">
        <v>20</v>
      </c>
      <c r="G8" s="23"/>
      <c r="H8" s="19" t="s">
        <v>15</v>
      </c>
      <c r="I8" s="18" t="e">
        <f>ASIN($C$10/($C$4*((I3*COS($C$3))^2+SIN($C$3)^2)^0.5))-ATAN(TAN($C$3)/I3)+2*PI()</f>
        <v>#DIV/0!</v>
      </c>
      <c r="J8" s="18" t="e">
        <f t="shared" ref="J8:Z8" si="16">ASIN($C$10/($C$4*((J3*COS($C$3))^2+SIN($C$3)^2)^0.5))-ATAN(TAN($C$3)/J3)+2*PI()</f>
        <v>#VALUE!</v>
      </c>
      <c r="K8" s="18">
        <f t="shared" si="16"/>
        <v>4.7331791220562467</v>
      </c>
      <c r="L8" s="18">
        <f t="shared" si="16"/>
        <v>4.8612343510193039</v>
      </c>
      <c r="M8" s="18">
        <f t="shared" si="16"/>
        <v>4.9603486855483334</v>
      </c>
      <c r="N8" s="18">
        <f t="shared" si="16"/>
        <v>5.0443423279430881</v>
      </c>
      <c r="O8" s="18">
        <f t="shared" si="16"/>
        <v>5.1192298221674752</v>
      </c>
      <c r="P8" s="18">
        <f t="shared" si="16"/>
        <v>5.1882213025055837</v>
      </c>
      <c r="Q8" s="18">
        <f t="shared" si="16"/>
        <v>5.2532804858414686</v>
      </c>
      <c r="R8" s="18">
        <f t="shared" si="16"/>
        <v>5.315744093635681</v>
      </c>
      <c r="S8" s="18">
        <f t="shared" si="16"/>
        <v>5.3766134309850928</v>
      </c>
      <c r="T8" s="18">
        <f t="shared" si="16"/>
        <v>5.436713223195258</v>
      </c>
      <c r="U8" s="18">
        <f t="shared" si="16"/>
        <v>5.496793695864719</v>
      </c>
      <c r="V8" s="18">
        <f t="shared" si="16"/>
        <v>5.5576125588928367</v>
      </c>
      <c r="W8" s="18">
        <f t="shared" si="16"/>
        <v>5.6200222092732162</v>
      </c>
      <c r="X8" s="18">
        <f t="shared" si="16"/>
        <v>5.6850923736646202</v>
      </c>
      <c r="Y8" s="18">
        <f t="shared" si="16"/>
        <v>5.7543269717010688</v>
      </c>
      <c r="Z8" s="18">
        <f t="shared" si="16"/>
        <v>5.8301313119637594</v>
      </c>
      <c r="AA8" s="8"/>
      <c r="AB8" s="9"/>
    </row>
    <row r="9" spans="2:32" x14ac:dyDescent="0.15">
      <c r="B9" s="2" t="s">
        <v>13</v>
      </c>
      <c r="C9" s="11">
        <f>C8-C6</f>
        <v>38</v>
      </c>
      <c r="D9" s="2" t="s">
        <v>7</v>
      </c>
      <c r="F9" s="20" t="s">
        <v>27</v>
      </c>
      <c r="G9" s="21" t="s">
        <v>23</v>
      </c>
      <c r="H9" s="21" t="s">
        <v>26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  <c r="AC9" t="s">
        <v>29</v>
      </c>
      <c r="AD9" t="s">
        <v>28</v>
      </c>
      <c r="AE9" t="s">
        <v>24</v>
      </c>
      <c r="AF9" t="s">
        <v>25</v>
      </c>
    </row>
    <row r="10" spans="2:32" x14ac:dyDescent="0.15">
      <c r="B10" s="2" t="s">
        <v>14</v>
      </c>
      <c r="C10" s="11">
        <f>C7-C5</f>
        <v>-2</v>
      </c>
      <c r="D10" s="2" t="s">
        <v>7</v>
      </c>
      <c r="F10" s="12">
        <v>0</v>
      </c>
      <c r="G10" s="13">
        <f>F10/180*PI()</f>
        <v>0</v>
      </c>
      <c r="H10" s="13">
        <f t="shared" ref="H10:H30" si="17">-COS(G10)/2+0.5</f>
        <v>0</v>
      </c>
      <c r="I10" s="17" t="e">
        <f t="shared" ref="I10:Y25" si="18">$C$4*((COS($C$3)*I$3)^2+SIN($C$3)^2)^0.5*SIN($G10+ATAN(TAN($C$3)/I$3))</f>
        <v>#DIV/0!</v>
      </c>
      <c r="J10" s="17" t="e">
        <f t="shared" si="18"/>
        <v>#VALUE!</v>
      </c>
      <c r="K10" s="17">
        <f t="shared" si="18"/>
        <v>45.29333289294113</v>
      </c>
      <c r="L10" s="17">
        <f t="shared" si="18"/>
        <v>45.293332892941123</v>
      </c>
      <c r="M10" s="17">
        <f t="shared" si="18"/>
        <v>45.29333289294113</v>
      </c>
      <c r="N10" s="17">
        <f t="shared" si="18"/>
        <v>45.293332892941123</v>
      </c>
      <c r="O10" s="17">
        <f t="shared" si="18"/>
        <v>45.293332892941123</v>
      </c>
      <c r="P10" s="17">
        <f t="shared" si="18"/>
        <v>45.293332892941123</v>
      </c>
      <c r="Q10" s="17">
        <f t="shared" si="18"/>
        <v>45.293332892941123</v>
      </c>
      <c r="R10" s="17">
        <f t="shared" si="18"/>
        <v>45.29333289294113</v>
      </c>
      <c r="S10" s="17">
        <f t="shared" si="18"/>
        <v>45.293332892941137</v>
      </c>
      <c r="T10" s="17">
        <f t="shared" si="18"/>
        <v>45.293332892941137</v>
      </c>
      <c r="U10" s="17">
        <f t="shared" si="18"/>
        <v>45.293332892941137</v>
      </c>
      <c r="V10" s="17">
        <f t="shared" si="18"/>
        <v>45.293332892941123</v>
      </c>
      <c r="W10" s="17">
        <f t="shared" si="18"/>
        <v>45.29333289294113</v>
      </c>
      <c r="X10" s="17">
        <f t="shared" si="18"/>
        <v>45.293332892941137</v>
      </c>
      <c r="Y10" s="17">
        <f t="shared" si="18"/>
        <v>45.29333289294113</v>
      </c>
      <c r="Z10" s="17">
        <f t="shared" ref="Z10:Z27" si="19">$C$4*((COS($C$3)*Z$3)^2+SIN($C$3)^2)^0.5*SIN($G10+ATAN(TAN($C$3)/Z$3))</f>
        <v>45.293332892941123</v>
      </c>
      <c r="AA10" s="4"/>
      <c r="AB10" s="7"/>
      <c r="AC10">
        <f>$C$9</f>
        <v>38</v>
      </c>
      <c r="AD10">
        <f>$C$10</f>
        <v>-2</v>
      </c>
      <c r="AE10">
        <f>$C$11+$C$9</f>
        <v>90</v>
      </c>
      <c r="AF10">
        <f>AD10-$C$11</f>
        <v>-54</v>
      </c>
    </row>
    <row r="11" spans="2:32" x14ac:dyDescent="0.15">
      <c r="B11" s="11" t="s">
        <v>21</v>
      </c>
      <c r="C11" s="11">
        <f>C7-C8</f>
        <v>52</v>
      </c>
      <c r="D11" s="2" t="s">
        <v>7</v>
      </c>
      <c r="F11" s="12">
        <f>F10+18</f>
        <v>18</v>
      </c>
      <c r="G11" s="13">
        <f>F11/180*PI()</f>
        <v>0.31415926535897931</v>
      </c>
      <c r="H11" s="13">
        <f t="shared" si="17"/>
        <v>2.4471741852423234E-2</v>
      </c>
      <c r="I11" s="17" t="e">
        <f t="shared" si="18"/>
        <v>#DIV/0!</v>
      </c>
      <c r="J11" s="17" t="e">
        <f t="shared" si="18"/>
        <v>#VALUE!</v>
      </c>
      <c r="K11" s="17">
        <f t="shared" si="18"/>
        <v>43.985716241903134</v>
      </c>
      <c r="L11" s="17">
        <f t="shared" si="18"/>
        <v>45.800286897407091</v>
      </c>
      <c r="M11" s="17">
        <f t="shared" si="18"/>
        <v>47.257519428516822</v>
      </c>
      <c r="N11" s="17">
        <f t="shared" si="18"/>
        <v>48.554927956110951</v>
      </c>
      <c r="O11" s="17">
        <f t="shared" si="18"/>
        <v>49.780262393126485</v>
      </c>
      <c r="P11" s="17">
        <f t="shared" si="18"/>
        <v>50.984489728929503</v>
      </c>
      <c r="Q11" s="17">
        <f t="shared" si="18"/>
        <v>52.204301916894543</v>
      </c>
      <c r="R11" s="17">
        <f t="shared" si="18"/>
        <v>53.471630366767108</v>
      </c>
      <c r="S11" s="17">
        <f t="shared" si="18"/>
        <v>54.819165178805285</v>
      </c>
      <c r="T11" s="17">
        <f t="shared" si="18"/>
        <v>56.28501455109442</v>
      </c>
      <c r="U11" s="17">
        <f t="shared" si="18"/>
        <v>57.918312207012171</v>
      </c>
      <c r="V11" s="17">
        <f t="shared" si="18"/>
        <v>59.787824097625666</v>
      </c>
      <c r="W11" s="17">
        <f t="shared" si="18"/>
        <v>61.997330284624134</v>
      </c>
      <c r="X11" s="17">
        <f t="shared" si="18"/>
        <v>64.716589651758454</v>
      </c>
      <c r="Y11" s="17">
        <f t="shared" si="18"/>
        <v>68.252133822217743</v>
      </c>
      <c r="Z11" s="17">
        <f t="shared" si="19"/>
        <v>73.238737944264486</v>
      </c>
      <c r="AA11" s="4"/>
      <c r="AB11" s="7"/>
      <c r="AC11">
        <f t="shared" ref="AC11:AC30" si="20">$C$9</f>
        <v>38</v>
      </c>
      <c r="AD11">
        <f t="shared" ref="AD11:AD30" si="21">$C$10</f>
        <v>-2</v>
      </c>
      <c r="AE11">
        <f t="shared" ref="AE11:AE30" si="22">$C$11+$C$9</f>
        <v>90</v>
      </c>
      <c r="AF11">
        <f t="shared" ref="AF11:AF30" si="23">AD11-$C$11</f>
        <v>-54</v>
      </c>
    </row>
    <row r="12" spans="2:32" x14ac:dyDescent="0.15">
      <c r="F12" s="12">
        <f t="shared" ref="F12:F30" si="24">F11+18</f>
        <v>36</v>
      </c>
      <c r="G12" s="13">
        <f t="shared" ref="G12:G30" si="25">F12/180*PI()</f>
        <v>0.62831853071795862</v>
      </c>
      <c r="H12" s="13">
        <f t="shared" si="17"/>
        <v>9.5491502812526274E-2</v>
      </c>
      <c r="I12" s="17" t="e">
        <f t="shared" si="18"/>
        <v>#DIV/0!</v>
      </c>
      <c r="J12" s="17" t="e">
        <f t="shared" si="18"/>
        <v>#VALUE!</v>
      </c>
      <c r="K12" s="17">
        <f t="shared" si="18"/>
        <v>38.372471218601973</v>
      </c>
      <c r="L12" s="17">
        <f t="shared" si="18"/>
        <v>41.823989710991995</v>
      </c>
      <c r="M12" s="17">
        <f t="shared" si="18"/>
        <v>44.595810699930361</v>
      </c>
      <c r="N12" s="17">
        <f t="shared" si="18"/>
        <v>47.063628368860954</v>
      </c>
      <c r="O12" s="17">
        <f t="shared" si="18"/>
        <v>49.39435297078991</v>
      </c>
      <c r="P12" s="17">
        <f t="shared" si="18"/>
        <v>51.68492948042234</v>
      </c>
      <c r="Q12" s="17">
        <f t="shared" si="18"/>
        <v>54.005150140463144</v>
      </c>
      <c r="R12" s="17">
        <f t="shared" si="18"/>
        <v>56.415752101538217</v>
      </c>
      <c r="S12" s="17">
        <f t="shared" si="18"/>
        <v>58.978915629385156</v>
      </c>
      <c r="T12" s="17">
        <f t="shared" si="18"/>
        <v>61.767126824230637</v>
      </c>
      <c r="U12" s="17">
        <f t="shared" si="18"/>
        <v>64.873843581650988</v>
      </c>
      <c r="V12" s="17">
        <f t="shared" si="18"/>
        <v>68.429866513369461</v>
      </c>
      <c r="W12" s="17">
        <f t="shared" si="18"/>
        <v>72.632597027248153</v>
      </c>
      <c r="X12" s="17">
        <f t="shared" si="18"/>
        <v>77.804935708467639</v>
      </c>
      <c r="Y12" s="17">
        <f t="shared" si="18"/>
        <v>84.529940352396935</v>
      </c>
      <c r="Z12" s="17">
        <f t="shared" si="19"/>
        <v>94.015025041310608</v>
      </c>
      <c r="AA12" s="4"/>
      <c r="AB12" s="7"/>
      <c r="AC12">
        <f t="shared" si="20"/>
        <v>38</v>
      </c>
      <c r="AD12">
        <f t="shared" si="21"/>
        <v>-2</v>
      </c>
      <c r="AE12">
        <f t="shared" si="22"/>
        <v>90</v>
      </c>
      <c r="AF12">
        <f t="shared" si="23"/>
        <v>-54</v>
      </c>
    </row>
    <row r="13" spans="2:32" x14ac:dyDescent="0.15">
      <c r="F13" s="12">
        <f t="shared" si="24"/>
        <v>54</v>
      </c>
      <c r="G13" s="13">
        <f t="shared" si="25"/>
        <v>0.94247779607693793</v>
      </c>
      <c r="H13" s="13">
        <f t="shared" si="17"/>
        <v>0.20610737385376343</v>
      </c>
      <c r="I13" s="17" t="e">
        <f t="shared" si="18"/>
        <v>#DIV/0!</v>
      </c>
      <c r="J13" s="17" t="e">
        <f t="shared" si="18"/>
        <v>#VALUE!</v>
      </c>
      <c r="K13" s="17">
        <f t="shared" si="18"/>
        <v>29.003061355696143</v>
      </c>
      <c r="L13" s="17">
        <f t="shared" si="18"/>
        <v>33.753669006793693</v>
      </c>
      <c r="M13" s="17">
        <f t="shared" si="18"/>
        <v>37.568753302750991</v>
      </c>
      <c r="N13" s="17">
        <f t="shared" si="18"/>
        <v>40.965412925286373</v>
      </c>
      <c r="O13" s="17">
        <f t="shared" si="18"/>
        <v>44.173380128978756</v>
      </c>
      <c r="P13" s="17">
        <f t="shared" si="18"/>
        <v>47.326088224292796</v>
      </c>
      <c r="Q13" s="17">
        <f t="shared" si="18"/>
        <v>50.519597992276658</v>
      </c>
      <c r="R13" s="17">
        <f t="shared" si="18"/>
        <v>53.837506948952743</v>
      </c>
      <c r="S13" s="17">
        <f t="shared" si="18"/>
        <v>57.365398887892376</v>
      </c>
      <c r="T13" s="17">
        <f t="shared" si="18"/>
        <v>61.203042366933026</v>
      </c>
      <c r="U13" s="17">
        <f t="shared" si="18"/>
        <v>65.479071143871224</v>
      </c>
      <c r="V13" s="17">
        <f t="shared" si="18"/>
        <v>70.373516815869451</v>
      </c>
      <c r="W13" s="17">
        <f t="shared" si="18"/>
        <v>76.158079111784588</v>
      </c>
      <c r="X13" s="17">
        <f t="shared" si="18"/>
        <v>83.277192559168782</v>
      </c>
      <c r="Y13" s="17">
        <f t="shared" si="18"/>
        <v>92.533367366157776</v>
      </c>
      <c r="Z13" s="17">
        <f t="shared" si="19"/>
        <v>105.5884664461165</v>
      </c>
      <c r="AA13" s="4"/>
      <c r="AB13" s="7"/>
      <c r="AC13">
        <f t="shared" si="20"/>
        <v>38</v>
      </c>
      <c r="AD13">
        <f t="shared" si="21"/>
        <v>-2</v>
      </c>
      <c r="AE13">
        <f t="shared" si="22"/>
        <v>90</v>
      </c>
      <c r="AF13">
        <f t="shared" si="23"/>
        <v>-54</v>
      </c>
    </row>
    <row r="14" spans="2:32" x14ac:dyDescent="0.15">
      <c r="F14" s="12">
        <f t="shared" si="24"/>
        <v>72</v>
      </c>
      <c r="G14" s="13">
        <f t="shared" si="25"/>
        <v>1.2566370614359172</v>
      </c>
      <c r="H14" s="13">
        <f t="shared" si="17"/>
        <v>0.34549150281252627</v>
      </c>
      <c r="I14" s="17" t="e">
        <f t="shared" si="18"/>
        <v>#DIV/0!</v>
      </c>
      <c r="J14" s="17" t="e">
        <f t="shared" si="18"/>
        <v>#VALUE!</v>
      </c>
      <c r="K14" s="17">
        <f t="shared" si="18"/>
        <v>16.794629771083962</v>
      </c>
      <c r="L14" s="17">
        <f t="shared" si="18"/>
        <v>22.379304004569814</v>
      </c>
      <c r="M14" s="17">
        <f t="shared" si="18"/>
        <v>26.864204575402443</v>
      </c>
      <c r="N14" s="17">
        <f t="shared" si="18"/>
        <v>30.85721744176967</v>
      </c>
      <c r="O14" s="17">
        <f t="shared" si="18"/>
        <v>34.628409066106293</v>
      </c>
      <c r="P14" s="17">
        <f t="shared" si="18"/>
        <v>38.334639712523654</v>
      </c>
      <c r="Q14" s="17">
        <f t="shared" si="18"/>
        <v>42.088835601869398</v>
      </c>
      <c r="R14" s="17">
        <f t="shared" si="18"/>
        <v>45.989271508236023</v>
      </c>
      <c r="S14" s="17">
        <f t="shared" si="18"/>
        <v>50.136557215016438</v>
      </c>
      <c r="T14" s="17">
        <f t="shared" si="18"/>
        <v>54.647977696089384</v>
      </c>
      <c r="U14" s="17">
        <f t="shared" si="18"/>
        <v>59.674751003014379</v>
      </c>
      <c r="V14" s="17">
        <f t="shared" si="18"/>
        <v>65.428516971308937</v>
      </c>
      <c r="W14" s="17">
        <f t="shared" si="18"/>
        <v>72.228677788320965</v>
      </c>
      <c r="X14" s="17">
        <f t="shared" si="18"/>
        <v>80.597697575859868</v>
      </c>
      <c r="Y14" s="17">
        <f t="shared" si="18"/>
        <v>91.478983664238385</v>
      </c>
      <c r="Z14" s="17">
        <f t="shared" si="19"/>
        <v>106.82617307707193</v>
      </c>
      <c r="AA14" s="4"/>
      <c r="AB14" s="7"/>
      <c r="AC14">
        <f t="shared" si="20"/>
        <v>38</v>
      </c>
      <c r="AD14">
        <f t="shared" si="21"/>
        <v>-2</v>
      </c>
      <c r="AE14">
        <f t="shared" si="22"/>
        <v>90</v>
      </c>
      <c r="AF14">
        <f t="shared" si="23"/>
        <v>-54</v>
      </c>
    </row>
    <row r="15" spans="2:32" x14ac:dyDescent="0.15">
      <c r="F15" s="12">
        <f t="shared" si="24"/>
        <v>90</v>
      </c>
      <c r="G15" s="13">
        <f t="shared" si="25"/>
        <v>1.5707963267948966</v>
      </c>
      <c r="H15" s="13">
        <f t="shared" si="17"/>
        <v>0.49999999999999994</v>
      </c>
      <c r="I15" s="17" t="e">
        <f t="shared" si="18"/>
        <v>#DIV/0!</v>
      </c>
      <c r="J15" s="17" t="e">
        <f t="shared" si="18"/>
        <v>#VALUE!</v>
      </c>
      <c r="K15" s="17">
        <f t="shared" si="18"/>
        <v>2.9422228094118279</v>
      </c>
      <c r="L15" s="17">
        <f t="shared" si="18"/>
        <v>8.8142968005990046</v>
      </c>
      <c r="M15" s="17">
        <f t="shared" si="18"/>
        <v>13.530000330294154</v>
      </c>
      <c r="N15" s="17">
        <f t="shared" si="18"/>
        <v>17.728502520176662</v>
      </c>
      <c r="O15" s="17">
        <f t="shared" si="18"/>
        <v>21.693768053530366</v>
      </c>
      <c r="P15" s="17">
        <f t="shared" si="18"/>
        <v>25.590729572552394</v>
      </c>
      <c r="Q15" s="17">
        <f t="shared" si="18"/>
        <v>29.538124732590028</v>
      </c>
      <c r="R15" s="17">
        <f t="shared" si="18"/>
        <v>33.639285746197082</v>
      </c>
      <c r="S15" s="17">
        <f t="shared" si="18"/>
        <v>37.999999999999993</v>
      </c>
      <c r="T15" s="17">
        <f t="shared" si="18"/>
        <v>42.743588213503017</v>
      </c>
      <c r="U15" s="17">
        <f t="shared" si="18"/>
        <v>48.029050455543931</v>
      </c>
      <c r="V15" s="17">
        <f t="shared" si="18"/>
        <v>54.07891801831336</v>
      </c>
      <c r="W15" s="17">
        <f t="shared" si="18"/>
        <v>61.229030236146741</v>
      </c>
      <c r="X15" s="17">
        <f t="shared" si="18"/>
        <v>70.028738396646474</v>
      </c>
      <c r="Y15" s="17">
        <f t="shared" si="18"/>
        <v>81.469999669705871</v>
      </c>
      <c r="Z15" s="17">
        <f t="shared" si="19"/>
        <v>97.606989585529803</v>
      </c>
      <c r="AA15" s="4"/>
      <c r="AB15" s="7"/>
      <c r="AC15">
        <f t="shared" si="20"/>
        <v>38</v>
      </c>
      <c r="AD15">
        <f t="shared" si="21"/>
        <v>-2</v>
      </c>
      <c r="AE15">
        <f t="shared" si="22"/>
        <v>90</v>
      </c>
      <c r="AF15">
        <f t="shared" si="23"/>
        <v>-54</v>
      </c>
    </row>
    <row r="16" spans="2:32" x14ac:dyDescent="0.15">
      <c r="F16" s="12">
        <f t="shared" si="24"/>
        <v>108</v>
      </c>
      <c r="G16" s="13">
        <f t="shared" si="25"/>
        <v>1.8849555921538759</v>
      </c>
      <c r="H16" s="13">
        <f t="shared" si="17"/>
        <v>0.65450849718747373</v>
      </c>
      <c r="I16" s="17" t="e">
        <f t="shared" si="18"/>
        <v>#DIV/0!</v>
      </c>
      <c r="J16" s="17" t="e">
        <f t="shared" si="18"/>
        <v>#VALUE!</v>
      </c>
      <c r="K16" s="17">
        <f t="shared" si="18"/>
        <v>-11.198189420517258</v>
      </c>
      <c r="L16" s="17">
        <f t="shared" si="18"/>
        <v>-5.6135151870313997</v>
      </c>
      <c r="M16" s="17">
        <f t="shared" si="18"/>
        <v>-1.1286146161987736</v>
      </c>
      <c r="N16" s="17">
        <f t="shared" si="18"/>
        <v>2.8643982501684557</v>
      </c>
      <c r="O16" s="17">
        <f t="shared" si="18"/>
        <v>6.6355898745050759</v>
      </c>
      <c r="P16" s="17">
        <f t="shared" si="18"/>
        <v>10.341820520922434</v>
      </c>
      <c r="Q16" s="17">
        <f t="shared" si="18"/>
        <v>14.096016410268183</v>
      </c>
      <c r="R16" s="17">
        <f t="shared" si="18"/>
        <v>17.996452316634805</v>
      </c>
      <c r="S16" s="17">
        <f t="shared" si="18"/>
        <v>22.143738023415214</v>
      </c>
      <c r="T16" s="17">
        <f t="shared" si="18"/>
        <v>26.655158504488156</v>
      </c>
      <c r="U16" s="17">
        <f t="shared" si="18"/>
        <v>31.681931811413158</v>
      </c>
      <c r="V16" s="17">
        <f t="shared" ref="J16:Y30" si="26">$C$4*((COS($C$3)*V$3)^2+SIN($C$3)^2)^0.5*SIN($G16+ATAN(TAN($C$3)/V$3))</f>
        <v>37.435697779707716</v>
      </c>
      <c r="W16" s="17">
        <f t="shared" si="26"/>
        <v>44.235858596719737</v>
      </c>
      <c r="X16" s="17">
        <f t="shared" si="26"/>
        <v>52.60487838425864</v>
      </c>
      <c r="Y16" s="17">
        <f t="shared" si="26"/>
        <v>63.486164472637171</v>
      </c>
      <c r="Z16" s="17">
        <f t="shared" si="19"/>
        <v>78.8333538854707</v>
      </c>
      <c r="AA16" s="4"/>
      <c r="AB16" s="7"/>
      <c r="AC16">
        <f t="shared" si="20"/>
        <v>38</v>
      </c>
      <c r="AD16">
        <f t="shared" si="21"/>
        <v>-2</v>
      </c>
      <c r="AE16">
        <f t="shared" si="22"/>
        <v>90</v>
      </c>
      <c r="AF16">
        <f t="shared" si="23"/>
        <v>-54</v>
      </c>
    </row>
    <row r="17" spans="6:32" x14ac:dyDescent="0.15">
      <c r="F17" s="12">
        <f t="shared" si="24"/>
        <v>126</v>
      </c>
      <c r="G17" s="13">
        <f t="shared" si="25"/>
        <v>2.1991148575128552</v>
      </c>
      <c r="H17" s="13">
        <f t="shared" si="17"/>
        <v>0.79389262614623646</v>
      </c>
      <c r="I17" s="17" t="e">
        <f t="shared" si="18"/>
        <v>#DIV/0!</v>
      </c>
      <c r="J17" s="17" t="e">
        <f t="shared" si="26"/>
        <v>#VALUE!</v>
      </c>
      <c r="K17" s="17">
        <f t="shared" si="26"/>
        <v>-24.242444847592605</v>
      </c>
      <c r="L17" s="17">
        <f t="shared" si="26"/>
        <v>-19.491837196495048</v>
      </c>
      <c r="M17" s="17">
        <f t="shared" si="26"/>
        <v>-15.67675290053775</v>
      </c>
      <c r="N17" s="17">
        <f t="shared" si="26"/>
        <v>-12.280093278002369</v>
      </c>
      <c r="O17" s="17">
        <f t="shared" si="26"/>
        <v>-9.0721260743099794</v>
      </c>
      <c r="P17" s="17">
        <f t="shared" si="26"/>
        <v>-5.9194179789959511</v>
      </c>
      <c r="Q17" s="17">
        <f t="shared" si="26"/>
        <v>-2.7259082110120847</v>
      </c>
      <c r="R17" s="17">
        <f t="shared" si="26"/>
        <v>0.59200074566400784</v>
      </c>
      <c r="S17" s="17">
        <f t="shared" si="26"/>
        <v>4.1198926846036157</v>
      </c>
      <c r="T17" s="17">
        <f t="shared" si="26"/>
        <v>7.957536163644261</v>
      </c>
      <c r="U17" s="17">
        <f t="shared" si="26"/>
        <v>12.233564940582475</v>
      </c>
      <c r="V17" s="17">
        <f t="shared" si="26"/>
        <v>17.128010612580695</v>
      </c>
      <c r="W17" s="17">
        <f t="shared" si="26"/>
        <v>22.912572908495843</v>
      </c>
      <c r="X17" s="17">
        <f t="shared" si="26"/>
        <v>30.03168635588003</v>
      </c>
      <c r="Y17" s="17">
        <f t="shared" si="26"/>
        <v>39.287861162869035</v>
      </c>
      <c r="Z17" s="17">
        <f t="shared" si="19"/>
        <v>52.342960242827751</v>
      </c>
      <c r="AA17" s="4"/>
      <c r="AB17" s="7"/>
      <c r="AC17">
        <f t="shared" si="20"/>
        <v>38</v>
      </c>
      <c r="AD17">
        <f t="shared" si="21"/>
        <v>-2</v>
      </c>
      <c r="AE17">
        <f t="shared" si="22"/>
        <v>90</v>
      </c>
      <c r="AF17">
        <f t="shared" si="23"/>
        <v>-54</v>
      </c>
    </row>
    <row r="18" spans="6:32" x14ac:dyDescent="0.15">
      <c r="F18" s="12">
        <f t="shared" si="24"/>
        <v>144</v>
      </c>
      <c r="G18" s="13">
        <f t="shared" si="25"/>
        <v>2.5132741228718345</v>
      </c>
      <c r="H18" s="13">
        <f t="shared" si="17"/>
        <v>0.90450849718747373</v>
      </c>
      <c r="I18" s="17" t="e">
        <f t="shared" si="18"/>
        <v>#DIV/0!</v>
      </c>
      <c r="J18" s="17" t="e">
        <f t="shared" si="26"/>
        <v>#VALUE!</v>
      </c>
      <c r="K18" s="17">
        <f t="shared" si="26"/>
        <v>-34.913680865940371</v>
      </c>
      <c r="L18" s="17">
        <f t="shared" si="26"/>
        <v>-31.462162373550342</v>
      </c>
      <c r="M18" s="17">
        <f t="shared" si="26"/>
        <v>-28.690341384611976</v>
      </c>
      <c r="N18" s="17">
        <f t="shared" si="26"/>
        <v>-26.222523715681387</v>
      </c>
      <c r="O18" s="17">
        <f t="shared" si="26"/>
        <v>-23.89179911375243</v>
      </c>
      <c r="P18" s="17">
        <f t="shared" si="26"/>
        <v>-21.601222604120011</v>
      </c>
      <c r="Q18" s="17">
        <f t="shared" si="26"/>
        <v>-19.281001944079197</v>
      </c>
      <c r="R18" s="17">
        <f t="shared" si="26"/>
        <v>-16.870399983004116</v>
      </c>
      <c r="S18" s="17">
        <f t="shared" si="26"/>
        <v>-14.307236455157209</v>
      </c>
      <c r="T18" s="17">
        <f t="shared" si="26"/>
        <v>-11.51902526031173</v>
      </c>
      <c r="U18" s="17">
        <f t="shared" si="26"/>
        <v>-8.4123085028913653</v>
      </c>
      <c r="V18" s="17">
        <f t="shared" si="26"/>
        <v>-4.8562855711728821</v>
      </c>
      <c r="W18" s="17">
        <f t="shared" si="26"/>
        <v>-0.65355505729419772</v>
      </c>
      <c r="X18" s="17">
        <f t="shared" si="26"/>
        <v>4.5187836239252679</v>
      </c>
      <c r="Y18" s="17">
        <f t="shared" si="26"/>
        <v>11.243788267854608</v>
      </c>
      <c r="Z18" s="17">
        <f t="shared" si="19"/>
        <v>20.72887295676826</v>
      </c>
      <c r="AA18" s="4"/>
      <c r="AB18" s="7"/>
      <c r="AC18">
        <f t="shared" si="20"/>
        <v>38</v>
      </c>
      <c r="AD18">
        <f t="shared" si="21"/>
        <v>-2</v>
      </c>
      <c r="AE18">
        <f t="shared" si="22"/>
        <v>90</v>
      </c>
      <c r="AF18">
        <f t="shared" si="23"/>
        <v>-54</v>
      </c>
    </row>
    <row r="19" spans="6:32" x14ac:dyDescent="0.15">
      <c r="F19" s="12">
        <f t="shared" si="24"/>
        <v>162</v>
      </c>
      <c r="G19" s="13">
        <f t="shared" si="25"/>
        <v>2.8274333882308138</v>
      </c>
      <c r="H19" s="13">
        <f t="shared" si="17"/>
        <v>0.97552825814757682</v>
      </c>
      <c r="I19" s="17" t="e">
        <f t="shared" si="18"/>
        <v>#DIV/0!</v>
      </c>
      <c r="J19" s="17" t="e">
        <f t="shared" si="26"/>
        <v>#VALUE!</v>
      </c>
      <c r="K19" s="17">
        <f t="shared" si="26"/>
        <v>-42.167322543211426</v>
      </c>
      <c r="L19" s="17">
        <f t="shared" si="26"/>
        <v>-40.352751887707448</v>
      </c>
      <c r="M19" s="17">
        <f t="shared" si="26"/>
        <v>-38.895519356597731</v>
      </c>
      <c r="N19" s="17">
        <f t="shared" si="26"/>
        <v>-37.598110829003602</v>
      </c>
      <c r="O19" s="17">
        <f t="shared" si="26"/>
        <v>-36.372776391988069</v>
      </c>
      <c r="P19" s="17">
        <f t="shared" si="26"/>
        <v>-35.16854905618505</v>
      </c>
      <c r="Q19" s="17">
        <f t="shared" si="26"/>
        <v>-33.94873686822001</v>
      </c>
      <c r="R19" s="17">
        <f t="shared" si="26"/>
        <v>-32.681408418347438</v>
      </c>
      <c r="S19" s="17">
        <f t="shared" si="26"/>
        <v>-31.333873606309286</v>
      </c>
      <c r="T19" s="17">
        <f t="shared" si="26"/>
        <v>-29.868024234020158</v>
      </c>
      <c r="U19" s="17">
        <f t="shared" si="26"/>
        <v>-28.234726578102396</v>
      </c>
      <c r="V19" s="17">
        <f t="shared" si="26"/>
        <v>-26.365214687488894</v>
      </c>
      <c r="W19" s="17">
        <f t="shared" si="26"/>
        <v>-24.155708500490441</v>
      </c>
      <c r="X19" s="17">
        <f t="shared" si="26"/>
        <v>-21.436449133356117</v>
      </c>
      <c r="Y19" s="17">
        <f t="shared" si="26"/>
        <v>-17.900904962896792</v>
      </c>
      <c r="Z19" s="17">
        <f t="shared" si="19"/>
        <v>-12.914300840850064</v>
      </c>
      <c r="AA19" s="4"/>
      <c r="AB19" s="7"/>
      <c r="AC19">
        <f t="shared" si="20"/>
        <v>38</v>
      </c>
      <c r="AD19">
        <f t="shared" si="21"/>
        <v>-2</v>
      </c>
      <c r="AE19">
        <f t="shared" si="22"/>
        <v>90</v>
      </c>
      <c r="AF19">
        <f t="shared" si="23"/>
        <v>-54</v>
      </c>
    </row>
    <row r="20" spans="6:32" x14ac:dyDescent="0.15">
      <c r="F20" s="12">
        <f t="shared" si="24"/>
        <v>180</v>
      </c>
      <c r="G20" s="13">
        <f t="shared" si="25"/>
        <v>3.1415926535897931</v>
      </c>
      <c r="H20" s="13">
        <f t="shared" si="17"/>
        <v>1</v>
      </c>
      <c r="I20" s="17" t="e">
        <f t="shared" si="18"/>
        <v>#DIV/0!</v>
      </c>
      <c r="J20" s="17" t="e">
        <f t="shared" si="26"/>
        <v>#VALUE!</v>
      </c>
      <c r="K20" s="17">
        <f t="shared" si="26"/>
        <v>-45.29333289294113</v>
      </c>
      <c r="L20" s="17">
        <f t="shared" si="26"/>
        <v>-45.293332892941123</v>
      </c>
      <c r="M20" s="17">
        <f t="shared" si="26"/>
        <v>-45.293332892941123</v>
      </c>
      <c r="N20" s="17">
        <f t="shared" si="26"/>
        <v>-45.293332892941123</v>
      </c>
      <c r="O20" s="17">
        <f t="shared" si="26"/>
        <v>-45.293332892941109</v>
      </c>
      <c r="P20" s="17">
        <f t="shared" si="26"/>
        <v>-45.293332892941123</v>
      </c>
      <c r="Q20" s="17">
        <f t="shared" si="26"/>
        <v>-45.293332892941109</v>
      </c>
      <c r="R20" s="17">
        <f t="shared" si="26"/>
        <v>-45.293332892941116</v>
      </c>
      <c r="S20" s="17">
        <f t="shared" si="26"/>
        <v>-45.293332892941137</v>
      </c>
      <c r="T20" s="17">
        <f t="shared" si="26"/>
        <v>-45.293332892941145</v>
      </c>
      <c r="U20" s="17">
        <f t="shared" si="26"/>
        <v>-45.29333289294113</v>
      </c>
      <c r="V20" s="17">
        <f t="shared" si="26"/>
        <v>-45.29333289294113</v>
      </c>
      <c r="W20" s="17">
        <f t="shared" si="26"/>
        <v>-45.29333289294113</v>
      </c>
      <c r="X20" s="17">
        <f t="shared" si="26"/>
        <v>-45.293332892941137</v>
      </c>
      <c r="Y20" s="17">
        <f t="shared" si="26"/>
        <v>-45.293332892941109</v>
      </c>
      <c r="Z20" s="17">
        <f t="shared" si="19"/>
        <v>-45.293332892941123</v>
      </c>
      <c r="AA20" s="4"/>
      <c r="AB20" s="7"/>
      <c r="AC20">
        <f t="shared" si="20"/>
        <v>38</v>
      </c>
      <c r="AD20">
        <f t="shared" si="21"/>
        <v>-2</v>
      </c>
      <c r="AE20">
        <f t="shared" si="22"/>
        <v>90</v>
      </c>
      <c r="AF20">
        <f t="shared" si="23"/>
        <v>-54</v>
      </c>
    </row>
    <row r="21" spans="6:32" x14ac:dyDescent="0.15">
      <c r="F21" s="12">
        <f t="shared" si="24"/>
        <v>198</v>
      </c>
      <c r="G21" s="13">
        <f t="shared" si="25"/>
        <v>3.4557519189487729</v>
      </c>
      <c r="H21" s="13">
        <f t="shared" si="17"/>
        <v>0.97552825814757682</v>
      </c>
      <c r="I21" s="17" t="e">
        <f t="shared" si="18"/>
        <v>#DIV/0!</v>
      </c>
      <c r="J21" s="17" t="e">
        <f t="shared" si="26"/>
        <v>#VALUE!</v>
      </c>
      <c r="K21" s="17">
        <f t="shared" si="26"/>
        <v>-43.985716241903127</v>
      </c>
      <c r="L21" s="17">
        <f t="shared" si="26"/>
        <v>-45.800286897407091</v>
      </c>
      <c r="M21" s="17">
        <f t="shared" si="26"/>
        <v>-47.257519428516822</v>
      </c>
      <c r="N21" s="17">
        <f t="shared" si="26"/>
        <v>-48.554927956110951</v>
      </c>
      <c r="O21" s="17">
        <f t="shared" si="26"/>
        <v>-49.780262393126485</v>
      </c>
      <c r="P21" s="17">
        <f t="shared" si="26"/>
        <v>-50.984489728929503</v>
      </c>
      <c r="Q21" s="17">
        <f t="shared" si="26"/>
        <v>-52.204301916894551</v>
      </c>
      <c r="R21" s="17">
        <f t="shared" si="26"/>
        <v>-53.471630366767123</v>
      </c>
      <c r="S21" s="17">
        <f t="shared" si="26"/>
        <v>-54.819165178805285</v>
      </c>
      <c r="T21" s="17">
        <f t="shared" si="26"/>
        <v>-56.285014551094427</v>
      </c>
      <c r="U21" s="17">
        <f t="shared" si="26"/>
        <v>-57.918312207012164</v>
      </c>
      <c r="V21" s="17">
        <f t="shared" si="26"/>
        <v>-59.787824097625666</v>
      </c>
      <c r="W21" s="17">
        <f t="shared" si="26"/>
        <v>-61.997330284624148</v>
      </c>
      <c r="X21" s="17">
        <f t="shared" si="26"/>
        <v>-64.716589651758454</v>
      </c>
      <c r="Y21" s="17">
        <f t="shared" si="26"/>
        <v>-68.252133822217758</v>
      </c>
      <c r="Z21" s="17">
        <f t="shared" si="19"/>
        <v>-73.238737944264528</v>
      </c>
      <c r="AA21" s="4"/>
      <c r="AB21" s="7"/>
      <c r="AC21">
        <f t="shared" si="20"/>
        <v>38</v>
      </c>
      <c r="AD21">
        <f t="shared" si="21"/>
        <v>-2</v>
      </c>
      <c r="AE21">
        <f t="shared" si="22"/>
        <v>90</v>
      </c>
      <c r="AF21">
        <f t="shared" si="23"/>
        <v>-54</v>
      </c>
    </row>
    <row r="22" spans="6:32" x14ac:dyDescent="0.15">
      <c r="F22" s="12">
        <f t="shared" si="24"/>
        <v>216</v>
      </c>
      <c r="G22" s="13">
        <f t="shared" si="25"/>
        <v>3.7699111843077517</v>
      </c>
      <c r="H22" s="13">
        <f t="shared" si="17"/>
        <v>0.90450849718747373</v>
      </c>
      <c r="I22" s="17" t="e">
        <f t="shared" si="18"/>
        <v>#DIV/0!</v>
      </c>
      <c r="J22" s="17" t="e">
        <f t="shared" si="26"/>
        <v>#VALUE!</v>
      </c>
      <c r="K22" s="17">
        <f t="shared" si="26"/>
        <v>-38.37247121860198</v>
      </c>
      <c r="L22" s="17">
        <f t="shared" si="26"/>
        <v>-41.823989710991995</v>
      </c>
      <c r="M22" s="17">
        <f t="shared" si="26"/>
        <v>-44.595810699930368</v>
      </c>
      <c r="N22" s="17">
        <f t="shared" si="26"/>
        <v>-47.063628368860954</v>
      </c>
      <c r="O22" s="17">
        <f t="shared" si="26"/>
        <v>-49.394352970789917</v>
      </c>
      <c r="P22" s="17">
        <f t="shared" si="26"/>
        <v>-51.684929480422333</v>
      </c>
      <c r="Q22" s="17">
        <f t="shared" si="26"/>
        <v>-54.005150140463144</v>
      </c>
      <c r="R22" s="17">
        <f t="shared" si="26"/>
        <v>-56.41575210153821</v>
      </c>
      <c r="S22" s="17">
        <f t="shared" si="26"/>
        <v>-58.978915629385156</v>
      </c>
      <c r="T22" s="17">
        <f t="shared" si="26"/>
        <v>-61.767126824230637</v>
      </c>
      <c r="U22" s="17">
        <f t="shared" si="26"/>
        <v>-64.873843581650988</v>
      </c>
      <c r="V22" s="17">
        <f t="shared" si="26"/>
        <v>-68.429866513369461</v>
      </c>
      <c r="W22" s="17">
        <f t="shared" si="26"/>
        <v>-72.632597027248153</v>
      </c>
      <c r="X22" s="17">
        <f t="shared" si="26"/>
        <v>-77.804935708467625</v>
      </c>
      <c r="Y22" s="17">
        <f t="shared" si="26"/>
        <v>-84.529940352396949</v>
      </c>
      <c r="Z22" s="17">
        <f t="shared" si="19"/>
        <v>-94.015025041310622</v>
      </c>
      <c r="AA22" s="4"/>
      <c r="AB22" s="7"/>
      <c r="AC22">
        <f t="shared" si="20"/>
        <v>38</v>
      </c>
      <c r="AD22">
        <f t="shared" si="21"/>
        <v>-2</v>
      </c>
      <c r="AE22">
        <f t="shared" si="22"/>
        <v>90</v>
      </c>
      <c r="AF22">
        <f t="shared" si="23"/>
        <v>-54</v>
      </c>
    </row>
    <row r="23" spans="6:32" x14ac:dyDescent="0.15">
      <c r="F23" s="12">
        <f t="shared" si="24"/>
        <v>234</v>
      </c>
      <c r="G23" s="13">
        <f t="shared" si="25"/>
        <v>4.0840704496667311</v>
      </c>
      <c r="H23" s="13">
        <f t="shared" si="17"/>
        <v>0.79389262614623668</v>
      </c>
      <c r="I23" s="17" t="e">
        <f t="shared" si="18"/>
        <v>#DIV/0!</v>
      </c>
      <c r="J23" s="17" t="e">
        <f t="shared" si="26"/>
        <v>#VALUE!</v>
      </c>
      <c r="K23" s="17">
        <f t="shared" si="26"/>
        <v>-29.003061355696151</v>
      </c>
      <c r="L23" s="17">
        <f t="shared" si="26"/>
        <v>-33.753669006793693</v>
      </c>
      <c r="M23" s="17">
        <f t="shared" si="26"/>
        <v>-37.568753302750991</v>
      </c>
      <c r="N23" s="17">
        <f t="shared" si="26"/>
        <v>-40.965412925286373</v>
      </c>
      <c r="O23" s="17">
        <f t="shared" si="26"/>
        <v>-44.173380128978771</v>
      </c>
      <c r="P23" s="17">
        <f t="shared" si="26"/>
        <v>-47.326088224292796</v>
      </c>
      <c r="Q23" s="17">
        <f t="shared" si="26"/>
        <v>-50.519597992276672</v>
      </c>
      <c r="R23" s="17">
        <f t="shared" si="26"/>
        <v>-53.83750694895275</v>
      </c>
      <c r="S23" s="17">
        <f t="shared" si="26"/>
        <v>-57.365398887892376</v>
      </c>
      <c r="T23" s="17">
        <f t="shared" si="26"/>
        <v>-61.203042366933026</v>
      </c>
      <c r="U23" s="17">
        <f t="shared" si="26"/>
        <v>-65.479071143871224</v>
      </c>
      <c r="V23" s="17">
        <f t="shared" si="26"/>
        <v>-70.373516815869451</v>
      </c>
      <c r="W23" s="17">
        <f t="shared" si="26"/>
        <v>-76.158079111784588</v>
      </c>
      <c r="X23" s="17">
        <f t="shared" si="26"/>
        <v>-83.277192559168782</v>
      </c>
      <c r="Y23" s="17">
        <f t="shared" si="26"/>
        <v>-92.533367366157776</v>
      </c>
      <c r="Z23" s="17">
        <f t="shared" si="19"/>
        <v>-105.5884664461165</v>
      </c>
      <c r="AA23" s="4"/>
      <c r="AB23" s="7"/>
      <c r="AC23">
        <f t="shared" si="20"/>
        <v>38</v>
      </c>
      <c r="AD23">
        <f t="shared" si="21"/>
        <v>-2</v>
      </c>
      <c r="AE23">
        <f t="shared" si="22"/>
        <v>90</v>
      </c>
      <c r="AF23">
        <f t="shared" si="23"/>
        <v>-54</v>
      </c>
    </row>
    <row r="24" spans="6:32" x14ac:dyDescent="0.15">
      <c r="F24" s="12">
        <f t="shared" si="24"/>
        <v>252</v>
      </c>
      <c r="G24" s="13">
        <f t="shared" si="25"/>
        <v>4.3982297150257104</v>
      </c>
      <c r="H24" s="13">
        <f t="shared" si="17"/>
        <v>0.65450849718747373</v>
      </c>
      <c r="I24" s="17" t="e">
        <f t="shared" si="18"/>
        <v>#DIV/0!</v>
      </c>
      <c r="J24" s="17" t="e">
        <f t="shared" si="26"/>
        <v>#VALUE!</v>
      </c>
      <c r="K24" s="17">
        <f t="shared" si="26"/>
        <v>-16.794629771083969</v>
      </c>
      <c r="L24" s="17">
        <f t="shared" si="26"/>
        <v>-22.379304004569821</v>
      </c>
      <c r="M24" s="17">
        <f t="shared" si="26"/>
        <v>-26.86420457540245</v>
      </c>
      <c r="N24" s="17">
        <f t="shared" si="26"/>
        <v>-30.857217441769677</v>
      </c>
      <c r="O24" s="17">
        <f t="shared" si="26"/>
        <v>-34.628409066106315</v>
      </c>
      <c r="P24" s="17">
        <f t="shared" si="26"/>
        <v>-38.334639712523661</v>
      </c>
      <c r="Q24" s="17">
        <f t="shared" si="26"/>
        <v>-42.08883560186942</v>
      </c>
      <c r="R24" s="17">
        <f t="shared" si="26"/>
        <v>-45.989271508236023</v>
      </c>
      <c r="S24" s="17">
        <f t="shared" si="26"/>
        <v>-50.136557215016438</v>
      </c>
      <c r="T24" s="17">
        <f t="shared" si="26"/>
        <v>-54.647977696089384</v>
      </c>
      <c r="U24" s="17">
        <f t="shared" si="26"/>
        <v>-59.674751003014379</v>
      </c>
      <c r="V24" s="17">
        <f t="shared" si="26"/>
        <v>-65.428516971308937</v>
      </c>
      <c r="W24" s="17">
        <f t="shared" si="26"/>
        <v>-72.228677788320979</v>
      </c>
      <c r="X24" s="17">
        <f t="shared" si="26"/>
        <v>-80.597697575859868</v>
      </c>
      <c r="Y24" s="17">
        <f t="shared" si="26"/>
        <v>-91.47898366423837</v>
      </c>
      <c r="Z24" s="17">
        <f t="shared" si="19"/>
        <v>-106.82617307707193</v>
      </c>
      <c r="AA24" s="4"/>
      <c r="AB24" s="7"/>
      <c r="AC24">
        <f t="shared" si="20"/>
        <v>38</v>
      </c>
      <c r="AD24">
        <f t="shared" si="21"/>
        <v>-2</v>
      </c>
      <c r="AE24">
        <f t="shared" si="22"/>
        <v>90</v>
      </c>
      <c r="AF24">
        <f t="shared" si="23"/>
        <v>-54</v>
      </c>
    </row>
    <row r="25" spans="6:32" x14ac:dyDescent="0.15">
      <c r="F25" s="12">
        <f t="shared" si="24"/>
        <v>270</v>
      </c>
      <c r="G25" s="13">
        <f t="shared" si="25"/>
        <v>4.7123889803846897</v>
      </c>
      <c r="H25" s="13">
        <f t="shared" si="17"/>
        <v>0.50000000000000011</v>
      </c>
      <c r="I25" s="17" t="e">
        <f t="shared" si="18"/>
        <v>#DIV/0!</v>
      </c>
      <c r="J25" s="17" t="e">
        <f t="shared" si="26"/>
        <v>#VALUE!</v>
      </c>
      <c r="K25" s="17">
        <f t="shared" si="26"/>
        <v>-2.9422228094118332</v>
      </c>
      <c r="L25" s="17">
        <f t="shared" si="26"/>
        <v>-8.8142968005990117</v>
      </c>
      <c r="M25" s="17">
        <f t="shared" si="26"/>
        <v>-13.530000330294159</v>
      </c>
      <c r="N25" s="17">
        <f t="shared" si="26"/>
        <v>-17.728502520176665</v>
      </c>
      <c r="O25" s="17">
        <f t="shared" si="26"/>
        <v>-21.693768053530391</v>
      </c>
      <c r="P25" s="17">
        <f t="shared" si="26"/>
        <v>-25.590729572552398</v>
      </c>
      <c r="Q25" s="17">
        <f t="shared" si="26"/>
        <v>-29.53812473259006</v>
      </c>
      <c r="R25" s="17">
        <f t="shared" si="26"/>
        <v>-33.639285746197089</v>
      </c>
      <c r="S25" s="17">
        <f t="shared" si="26"/>
        <v>-38</v>
      </c>
      <c r="T25" s="17">
        <f t="shared" si="26"/>
        <v>-42.743588213503024</v>
      </c>
      <c r="U25" s="17">
        <f t="shared" si="26"/>
        <v>-48.029050455543931</v>
      </c>
      <c r="V25" s="17">
        <f t="shared" si="26"/>
        <v>-54.078918018313374</v>
      </c>
      <c r="W25" s="17">
        <f t="shared" si="26"/>
        <v>-61.229030236146777</v>
      </c>
      <c r="X25" s="17">
        <f t="shared" si="26"/>
        <v>-70.028738396646474</v>
      </c>
      <c r="Y25" s="17">
        <f t="shared" si="26"/>
        <v>-81.469999669705857</v>
      </c>
      <c r="Z25" s="17">
        <f t="shared" si="19"/>
        <v>-97.606989585529803</v>
      </c>
      <c r="AA25" s="4"/>
      <c r="AB25" s="7"/>
      <c r="AC25">
        <f t="shared" si="20"/>
        <v>38</v>
      </c>
      <c r="AD25">
        <f t="shared" si="21"/>
        <v>-2</v>
      </c>
      <c r="AE25">
        <f t="shared" si="22"/>
        <v>90</v>
      </c>
      <c r="AF25">
        <f t="shared" si="23"/>
        <v>-54</v>
      </c>
    </row>
    <row r="26" spans="6:32" x14ac:dyDescent="0.15">
      <c r="F26" s="12">
        <f t="shared" si="24"/>
        <v>288</v>
      </c>
      <c r="G26" s="13">
        <f t="shared" si="25"/>
        <v>5.026548245743669</v>
      </c>
      <c r="H26" s="13">
        <f t="shared" si="17"/>
        <v>0.34549150281252639</v>
      </c>
      <c r="I26" s="17" t="e">
        <f t="shared" ref="I26:X30" si="27">$C$4*((COS($C$3)*I$3)^2+SIN($C$3)^2)^0.5*SIN($G26+ATAN(TAN($C$3)/I$3))</f>
        <v>#DIV/0!</v>
      </c>
      <c r="J26" s="17" t="e">
        <f t="shared" si="27"/>
        <v>#VALUE!</v>
      </c>
      <c r="K26" s="17">
        <f t="shared" si="27"/>
        <v>11.198189420517251</v>
      </c>
      <c r="L26" s="17">
        <f t="shared" si="27"/>
        <v>5.6135151870313935</v>
      </c>
      <c r="M26" s="17">
        <f t="shared" si="27"/>
        <v>1.128614616198768</v>
      </c>
      <c r="N26" s="17">
        <f t="shared" si="27"/>
        <v>-2.8643982501684619</v>
      </c>
      <c r="O26" s="17">
        <f t="shared" si="27"/>
        <v>-6.6355898745051043</v>
      </c>
      <c r="P26" s="17">
        <f t="shared" si="27"/>
        <v>-10.341820520922441</v>
      </c>
      <c r="Q26" s="17">
        <f t="shared" si="27"/>
        <v>-14.096016410268213</v>
      </c>
      <c r="R26" s="17">
        <f t="shared" si="27"/>
        <v>-17.996452316634812</v>
      </c>
      <c r="S26" s="17">
        <f t="shared" si="27"/>
        <v>-22.143738023415221</v>
      </c>
      <c r="T26" s="17">
        <f t="shared" si="27"/>
        <v>-26.655158504488163</v>
      </c>
      <c r="U26" s="17">
        <f t="shared" si="27"/>
        <v>-31.681931811413161</v>
      </c>
      <c r="V26" s="17">
        <f t="shared" si="27"/>
        <v>-37.435697779707723</v>
      </c>
      <c r="W26" s="17">
        <f t="shared" si="27"/>
        <v>-44.235858596719773</v>
      </c>
      <c r="X26" s="17">
        <f t="shared" si="27"/>
        <v>-52.604878384258654</v>
      </c>
      <c r="Y26" s="17">
        <f t="shared" si="26"/>
        <v>-63.486164472637149</v>
      </c>
      <c r="Z26" s="17">
        <f t="shared" si="19"/>
        <v>-78.833353885470714</v>
      </c>
      <c r="AA26" s="4"/>
      <c r="AB26" s="7"/>
      <c r="AC26">
        <f t="shared" si="20"/>
        <v>38</v>
      </c>
      <c r="AD26">
        <f t="shared" si="21"/>
        <v>-2</v>
      </c>
      <c r="AE26">
        <f t="shared" si="22"/>
        <v>90</v>
      </c>
      <c r="AF26">
        <f t="shared" si="23"/>
        <v>-54</v>
      </c>
    </row>
    <row r="27" spans="6:32" x14ac:dyDescent="0.15">
      <c r="F27" s="12">
        <f t="shared" si="24"/>
        <v>306</v>
      </c>
      <c r="G27" s="13">
        <f t="shared" si="25"/>
        <v>5.3407075111026483</v>
      </c>
      <c r="H27" s="13">
        <f t="shared" si="17"/>
        <v>0.20610737385376354</v>
      </c>
      <c r="I27" s="17" t="e">
        <f t="shared" si="27"/>
        <v>#DIV/0!</v>
      </c>
      <c r="J27" s="17" t="e">
        <f t="shared" si="26"/>
        <v>#VALUE!</v>
      </c>
      <c r="K27" s="17">
        <f t="shared" si="26"/>
        <v>24.242444847592598</v>
      </c>
      <c r="L27" s="17">
        <f t="shared" si="26"/>
        <v>19.491837196495041</v>
      </c>
      <c r="M27" s="17">
        <f t="shared" si="26"/>
        <v>15.676752900537744</v>
      </c>
      <c r="N27" s="17">
        <f t="shared" si="26"/>
        <v>12.280093278002362</v>
      </c>
      <c r="O27" s="17">
        <f t="shared" si="26"/>
        <v>9.072126074309951</v>
      </c>
      <c r="P27" s="17">
        <f t="shared" si="26"/>
        <v>5.919417978995944</v>
      </c>
      <c r="Q27" s="17">
        <f t="shared" si="26"/>
        <v>2.7259082110120536</v>
      </c>
      <c r="R27" s="17">
        <f t="shared" si="26"/>
        <v>-0.59200074566401473</v>
      </c>
      <c r="S27" s="17">
        <f t="shared" si="26"/>
        <v>-4.1198926846036228</v>
      </c>
      <c r="T27" s="17">
        <f t="shared" si="26"/>
        <v>-7.957536163644269</v>
      </c>
      <c r="U27" s="17">
        <f t="shared" si="26"/>
        <v>-12.233564940582482</v>
      </c>
      <c r="V27" s="17">
        <f t="shared" si="26"/>
        <v>-17.128010612580702</v>
      </c>
      <c r="W27" s="17">
        <f t="shared" si="26"/>
        <v>-22.912572908495882</v>
      </c>
      <c r="X27" s="17">
        <f t="shared" si="26"/>
        <v>-30.031686355880037</v>
      </c>
      <c r="Y27" s="17">
        <f t="shared" si="26"/>
        <v>-39.287861162869014</v>
      </c>
      <c r="Z27" s="17">
        <f t="shared" si="19"/>
        <v>-52.342960242827758</v>
      </c>
      <c r="AA27" s="4"/>
      <c r="AB27" s="7"/>
      <c r="AC27">
        <f t="shared" si="20"/>
        <v>38</v>
      </c>
      <c r="AD27">
        <f t="shared" si="21"/>
        <v>-2</v>
      </c>
      <c r="AE27">
        <f t="shared" si="22"/>
        <v>90</v>
      </c>
      <c r="AF27">
        <f t="shared" si="23"/>
        <v>-54</v>
      </c>
    </row>
    <row r="28" spans="6:32" x14ac:dyDescent="0.15">
      <c r="F28" s="12">
        <f t="shared" si="24"/>
        <v>324</v>
      </c>
      <c r="G28" s="13">
        <f t="shared" si="25"/>
        <v>5.6548667764616276</v>
      </c>
      <c r="H28" s="13">
        <f t="shared" si="17"/>
        <v>9.549150281252633E-2</v>
      </c>
      <c r="I28" s="17" t="e">
        <f t="shared" si="27"/>
        <v>#DIV/0!</v>
      </c>
      <c r="J28" s="17" t="e">
        <f t="shared" si="26"/>
        <v>#VALUE!</v>
      </c>
      <c r="K28" s="17">
        <f t="shared" si="26"/>
        <v>34.913680865940371</v>
      </c>
      <c r="L28" s="17">
        <f t="shared" si="26"/>
        <v>31.462162373550335</v>
      </c>
      <c r="M28" s="17">
        <f t="shared" si="26"/>
        <v>28.690341384611973</v>
      </c>
      <c r="N28" s="17">
        <f t="shared" si="26"/>
        <v>26.222523715681383</v>
      </c>
      <c r="O28" s="17">
        <f t="shared" si="26"/>
        <v>23.891799113752406</v>
      </c>
      <c r="P28" s="17">
        <f t="shared" si="26"/>
        <v>21.601222604120004</v>
      </c>
      <c r="Q28" s="17">
        <f t="shared" si="26"/>
        <v>19.281001944079168</v>
      </c>
      <c r="R28" s="17">
        <f t="shared" si="26"/>
        <v>16.870399983004109</v>
      </c>
      <c r="S28" s="17">
        <f t="shared" si="26"/>
        <v>14.3072364551572</v>
      </c>
      <c r="T28" s="17">
        <f t="shared" si="26"/>
        <v>11.519025260311723</v>
      </c>
      <c r="U28" s="17">
        <f t="shared" si="26"/>
        <v>8.4123085028913582</v>
      </c>
      <c r="V28" s="17">
        <f t="shared" si="26"/>
        <v>4.8562855711728741</v>
      </c>
      <c r="W28" s="17">
        <f t="shared" si="26"/>
        <v>0.65355505729415453</v>
      </c>
      <c r="X28" s="17">
        <f t="shared" si="26"/>
        <v>-4.5187836239252785</v>
      </c>
      <c r="Y28" s="17">
        <f t="shared" si="26"/>
        <v>-11.243788267854578</v>
      </c>
      <c r="Z28" s="17">
        <f t="shared" ref="Z28" si="28">$C$4*((COS($C$3)*Z$3)^2+SIN($C$3)^2)^0.5*SIN($G28+ATAN(TAN($C$3)/Z$3))</f>
        <v>-20.728872956768271</v>
      </c>
      <c r="AA28" s="4"/>
      <c r="AB28" s="7"/>
      <c r="AC28">
        <f t="shared" si="20"/>
        <v>38</v>
      </c>
      <c r="AD28">
        <f t="shared" si="21"/>
        <v>-2</v>
      </c>
      <c r="AE28">
        <f t="shared" si="22"/>
        <v>90</v>
      </c>
      <c r="AF28">
        <f t="shared" si="23"/>
        <v>-54</v>
      </c>
    </row>
    <row r="29" spans="6:32" x14ac:dyDescent="0.15">
      <c r="F29" s="12">
        <f t="shared" si="24"/>
        <v>342</v>
      </c>
      <c r="G29" s="13">
        <f t="shared" si="25"/>
        <v>5.9690260418206069</v>
      </c>
      <c r="H29" s="13">
        <f t="shared" si="17"/>
        <v>2.4471741852423234E-2</v>
      </c>
      <c r="I29" s="17" t="e">
        <f t="shared" si="27"/>
        <v>#DIV/0!</v>
      </c>
      <c r="J29" s="17" t="e">
        <f t="shared" si="26"/>
        <v>#VALUE!</v>
      </c>
      <c r="K29" s="17">
        <f t="shared" si="26"/>
        <v>42.167322543211419</v>
      </c>
      <c r="L29" s="17">
        <f t="shared" si="26"/>
        <v>40.352751887707448</v>
      </c>
      <c r="M29" s="17">
        <f t="shared" si="26"/>
        <v>38.895519356597724</v>
      </c>
      <c r="N29" s="17">
        <f t="shared" si="26"/>
        <v>37.598110829003595</v>
      </c>
      <c r="O29" s="17">
        <f t="shared" si="26"/>
        <v>36.372776391988047</v>
      </c>
      <c r="P29" s="17">
        <f t="shared" si="26"/>
        <v>35.16854905618505</v>
      </c>
      <c r="Q29" s="17">
        <f t="shared" si="26"/>
        <v>33.948736868219981</v>
      </c>
      <c r="R29" s="17">
        <f t="shared" si="26"/>
        <v>32.681408418347431</v>
      </c>
      <c r="S29" s="17">
        <f t="shared" si="26"/>
        <v>31.333873606309279</v>
      </c>
      <c r="T29" s="17">
        <f t="shared" si="26"/>
        <v>29.868024234020151</v>
      </c>
      <c r="U29" s="17">
        <f t="shared" si="26"/>
        <v>28.234726578102389</v>
      </c>
      <c r="V29" s="17">
        <f t="shared" si="26"/>
        <v>26.365214687488887</v>
      </c>
      <c r="W29" s="17">
        <f t="shared" si="26"/>
        <v>24.155708500490398</v>
      </c>
      <c r="X29" s="17">
        <f t="shared" si="26"/>
        <v>21.436449133356106</v>
      </c>
      <c r="Y29" s="17">
        <f t="shared" si="26"/>
        <v>17.900904962896824</v>
      </c>
      <c r="Z29" s="17">
        <f t="shared" ref="Z29:Z30" si="29">$C$4*((COS($C$3)*Z$3)^2+SIN($C$3)^2)^0.5*SIN($G29+ATAN(TAN($C$3)/Z$3))</f>
        <v>12.914300840850052</v>
      </c>
      <c r="AA29" s="4"/>
      <c r="AB29" s="7"/>
      <c r="AC29">
        <f t="shared" si="20"/>
        <v>38</v>
      </c>
      <c r="AD29">
        <f t="shared" si="21"/>
        <v>-2</v>
      </c>
      <c r="AE29">
        <f t="shared" si="22"/>
        <v>90</v>
      </c>
      <c r="AF29">
        <f t="shared" si="23"/>
        <v>-54</v>
      </c>
    </row>
    <row r="30" spans="6:32" ht="14.25" thickBot="1" x14ac:dyDescent="0.2">
      <c r="F30" s="14">
        <f t="shared" si="24"/>
        <v>360</v>
      </c>
      <c r="G30" s="15">
        <f t="shared" si="25"/>
        <v>6.2831853071795862</v>
      </c>
      <c r="H30" s="15">
        <f t="shared" si="17"/>
        <v>0</v>
      </c>
      <c r="I30" s="17" t="e">
        <f t="shared" si="27"/>
        <v>#DIV/0!</v>
      </c>
      <c r="J30" s="17" t="e">
        <f t="shared" si="26"/>
        <v>#VALUE!</v>
      </c>
      <c r="K30" s="17">
        <f t="shared" si="26"/>
        <v>45.29333289294113</v>
      </c>
      <c r="L30" s="17">
        <f t="shared" si="26"/>
        <v>45.293332892941123</v>
      </c>
      <c r="M30" s="17">
        <f t="shared" si="26"/>
        <v>45.293332892941123</v>
      </c>
      <c r="N30" s="17">
        <f t="shared" si="26"/>
        <v>45.293332892941123</v>
      </c>
      <c r="O30" s="17">
        <f t="shared" si="26"/>
        <v>45.293332892941109</v>
      </c>
      <c r="P30" s="17">
        <f t="shared" si="26"/>
        <v>45.293332892941123</v>
      </c>
      <c r="Q30" s="17">
        <f t="shared" si="26"/>
        <v>45.293332892941102</v>
      </c>
      <c r="R30" s="17">
        <f t="shared" si="26"/>
        <v>45.293332892941109</v>
      </c>
      <c r="S30" s="17">
        <f t="shared" si="26"/>
        <v>45.29333289294113</v>
      </c>
      <c r="T30" s="17">
        <f t="shared" si="26"/>
        <v>45.293332892941137</v>
      </c>
      <c r="U30" s="17">
        <f t="shared" si="26"/>
        <v>45.293332892941123</v>
      </c>
      <c r="V30" s="17">
        <f t="shared" si="26"/>
        <v>45.293332892941123</v>
      </c>
      <c r="W30" s="17">
        <f t="shared" si="26"/>
        <v>45.293332892941095</v>
      </c>
      <c r="X30" s="17">
        <f t="shared" si="26"/>
        <v>45.29333289294113</v>
      </c>
      <c r="Y30" s="17">
        <f t="shared" si="26"/>
        <v>45.29333289294113</v>
      </c>
      <c r="Z30" s="17">
        <f t="shared" si="29"/>
        <v>45.293332892941116</v>
      </c>
      <c r="AA30" s="8"/>
      <c r="AB30" s="9"/>
      <c r="AC30">
        <f t="shared" si="20"/>
        <v>38</v>
      </c>
      <c r="AD30">
        <f t="shared" si="21"/>
        <v>-2</v>
      </c>
      <c r="AE30">
        <f t="shared" si="22"/>
        <v>90</v>
      </c>
      <c r="AF30">
        <f t="shared" si="23"/>
        <v>-54</v>
      </c>
    </row>
  </sheetData>
  <mergeCells count="7">
    <mergeCell ref="F8:G8"/>
    <mergeCell ref="F2:G2"/>
    <mergeCell ref="F6:G6"/>
    <mergeCell ref="F3:G3"/>
    <mergeCell ref="F4:G4"/>
    <mergeCell ref="F5:G5"/>
    <mergeCell ref="F7:G7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ワルシャート式</vt:lpstr>
      <vt:lpstr>スティーブンソン式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2011-11-19T19:51:25Z</dcterms:modified>
</cp:coreProperties>
</file>