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05" windowWidth="11715" windowHeight="8445" activeTab="0"/>
  </bookViews>
  <sheets>
    <sheet name="タイトル" sheetId="1" r:id="rId1"/>
    <sheet name="第１戦Ａ組" sheetId="2" r:id="rId2"/>
    <sheet name="第１戦Ｂ組" sheetId="3" r:id="rId3"/>
    <sheet name="第２戦Ａ組" sheetId="4" r:id="rId4"/>
    <sheet name="第２戦Ｂ組" sheetId="5" r:id="rId5"/>
    <sheet name="第３戦Ａ組" sheetId="6" r:id="rId6"/>
    <sheet name="第３戦Ｂ組" sheetId="7" r:id="rId7"/>
    <sheet name="第４戦Ａ組" sheetId="8" r:id="rId8"/>
    <sheet name="第４戦Ｂ組" sheetId="9" r:id="rId9"/>
    <sheet name="第５戦Ａ組" sheetId="10" r:id="rId10"/>
    <sheet name="第５戦Ｂ組" sheetId="11" r:id="rId11"/>
    <sheet name="テンプレ" sheetId="12" r:id="rId12"/>
    <sheet name="ダート登録者" sheetId="13" r:id="rId13"/>
  </sheets>
  <definedNames/>
  <calcPr fullCalcOnLoad="1"/>
</workbook>
</file>

<file path=xl/sharedStrings.xml><?xml version="1.0" encoding="utf-8"?>
<sst xmlns="http://schemas.openxmlformats.org/spreadsheetml/2006/main" count="1055" uniqueCount="372">
  <si>
    <t>枠</t>
  </si>
  <si>
    <t>馬</t>
  </si>
  <si>
    <t>馬名</t>
  </si>
  <si>
    <t>性齢</t>
  </si>
  <si>
    <t>印</t>
  </si>
  <si>
    <t>騎手</t>
  </si>
  <si>
    <t>脚質</t>
  </si>
  <si>
    <t>塩</t>
  </si>
  <si>
    <t>人気</t>
  </si>
  <si>
    <t>生産者</t>
  </si>
  <si>
    <t>着差</t>
  </si>
  <si>
    <t>着</t>
  </si>
  <si>
    <t>斤量</t>
  </si>
  <si>
    <t>パドック</t>
  </si>
  <si>
    <t>斤量</t>
  </si>
  <si>
    <t>パドック</t>
  </si>
  <si>
    <t>春日</t>
  </si>
  <si>
    <t>結果は⇒</t>
  </si>
  <si>
    <t>スクロールをお願いします。</t>
  </si>
  <si>
    <t>ポイント</t>
  </si>
  <si>
    <t>ポイント</t>
  </si>
  <si>
    <t>出走馬一覧</t>
  </si>
  <si>
    <t>第１戦</t>
  </si>
  <si>
    <t>第２戦</t>
  </si>
  <si>
    <t>第３戦</t>
  </si>
  <si>
    <t>第４戦</t>
  </si>
  <si>
    <t>第５戦</t>
  </si>
  <si>
    <t>福島競馬場</t>
  </si>
  <si>
    <t>中京競馬場</t>
  </si>
  <si>
    <t>阪神競馬場</t>
  </si>
  <si>
    <t>Winter dirt series
フルゲート１２頭</t>
  </si>
  <si>
    <t>ダ</t>
  </si>
  <si>
    <t>ダ</t>
  </si>
  <si>
    <t>東京競馬場</t>
  </si>
  <si>
    <t>新潟競馬場</t>
  </si>
  <si>
    <t>2100m</t>
  </si>
  <si>
    <t>1400m</t>
  </si>
  <si>
    <t>1700m</t>
  </si>
  <si>
    <t>1200m</t>
  </si>
  <si>
    <t>2300m</t>
  </si>
  <si>
    <t>daisuke</t>
  </si>
  <si>
    <t>スティザム</t>
  </si>
  <si>
    <t>Empty Self</t>
  </si>
  <si>
    <t>ドラゴンボーイ</t>
  </si>
  <si>
    <t>パイナップルパンチ</t>
  </si>
  <si>
    <t>im</t>
  </si>
  <si>
    <t>イルストーム</t>
  </si>
  <si>
    <t>スカイドライブ</t>
  </si>
  <si>
    <t>KORN</t>
  </si>
  <si>
    <t>グランドフィナーレ</t>
  </si>
  <si>
    <t>シェリル</t>
  </si>
  <si>
    <t>yuonero</t>
  </si>
  <si>
    <t>ワイズアサルト</t>
  </si>
  <si>
    <t>ワイズフェンリル</t>
  </si>
  <si>
    <t>エロユキ</t>
  </si>
  <si>
    <t>ブレッチア</t>
  </si>
  <si>
    <t>ハルヒトヒルハ</t>
  </si>
  <si>
    <t>ハルヒトユカイ</t>
  </si>
  <si>
    <t>カマやん</t>
  </si>
  <si>
    <t>ビスカピュルサン</t>
  </si>
  <si>
    <t>きーよ</t>
  </si>
  <si>
    <t>ラフィング</t>
  </si>
  <si>
    <t>サブロー</t>
  </si>
  <si>
    <t>レジスアイオロス</t>
  </si>
  <si>
    <t>レジスネクサス</t>
  </si>
  <si>
    <t>ジエンド</t>
  </si>
  <si>
    <t>ガルヴァック</t>
  </si>
  <si>
    <t>たんやお</t>
  </si>
  <si>
    <t>ヤオアレナ</t>
  </si>
  <si>
    <t>ヤオゼニス</t>
  </si>
  <si>
    <t>ハギ</t>
  </si>
  <si>
    <t>ハギノジェンバラン</t>
  </si>
  <si>
    <t>ハギノパサージュ</t>
  </si>
  <si>
    <t>ぴぴにき</t>
  </si>
  <si>
    <t>フラグラブ</t>
  </si>
  <si>
    <t>まさとし</t>
  </si>
  <si>
    <t>マサトシジンジン</t>
  </si>
  <si>
    <t>マサトシルレーヴ</t>
  </si>
  <si>
    <t>登録者</t>
  </si>
  <si>
    <t>都道府県</t>
  </si>
  <si>
    <t>父</t>
  </si>
  <si>
    <t>母父</t>
  </si>
  <si>
    <t>他シリーズ</t>
  </si>
  <si>
    <t>千葉県</t>
  </si>
  <si>
    <t>牡４</t>
  </si>
  <si>
    <t>差し</t>
  </si>
  <si>
    <t>柴原</t>
  </si>
  <si>
    <t>長野県</t>
  </si>
  <si>
    <t>牡６</t>
  </si>
  <si>
    <t>自家製種牡馬</t>
  </si>
  <si>
    <t>Carson City</t>
  </si>
  <si>
    <t>武幸</t>
  </si>
  <si>
    <t>牡５</t>
  </si>
  <si>
    <t>追込</t>
  </si>
  <si>
    <t>ｽﾌﾟﾘﾝﾄ</t>
  </si>
  <si>
    <t>愛知県</t>
  </si>
  <si>
    <t>先行</t>
  </si>
  <si>
    <t>武豊</t>
  </si>
  <si>
    <t>KORN</t>
  </si>
  <si>
    <t>三重県</t>
  </si>
  <si>
    <t>牝５</t>
  </si>
  <si>
    <t>松永幹</t>
  </si>
  <si>
    <t>幸</t>
  </si>
  <si>
    <t>後藤</t>
  </si>
  <si>
    <t>大阪府</t>
  </si>
  <si>
    <t>牝６</t>
  </si>
  <si>
    <t>Danzig</t>
  </si>
  <si>
    <t>横山典</t>
  </si>
  <si>
    <t>岡山県</t>
  </si>
  <si>
    <t>秋山</t>
  </si>
  <si>
    <t>浜野谷</t>
  </si>
  <si>
    <t>カマやん</t>
  </si>
  <si>
    <t>牝４</t>
  </si>
  <si>
    <t>Green Desert</t>
  </si>
  <si>
    <t>勝浦</t>
  </si>
  <si>
    <t>石橋守</t>
  </si>
  <si>
    <t>神奈川県</t>
  </si>
  <si>
    <t>Caerleon</t>
  </si>
  <si>
    <t>中谷</t>
  </si>
  <si>
    <t>田中勝</t>
  </si>
  <si>
    <t>ジエンド</t>
  </si>
  <si>
    <t>Cozzene</t>
  </si>
  <si>
    <t>たんやお</t>
  </si>
  <si>
    <t>東京都</t>
  </si>
  <si>
    <t>ヤオアレナ</t>
  </si>
  <si>
    <t>ストラヴィンスキー</t>
  </si>
  <si>
    <t>蛯名正</t>
  </si>
  <si>
    <t>鈴木慶</t>
  </si>
  <si>
    <t>ぴぴにき</t>
  </si>
  <si>
    <t>福岡県</t>
  </si>
  <si>
    <t>熊沢</t>
  </si>
  <si>
    <t>No.</t>
  </si>
  <si>
    <t>daisuke</t>
  </si>
  <si>
    <t>スティザム</t>
  </si>
  <si>
    <t>ブライアンズタイム</t>
  </si>
  <si>
    <t>Danzig</t>
  </si>
  <si>
    <t>－</t>
  </si>
  <si>
    <t>ドラゴンボーイ</t>
  </si>
  <si>
    <t>2000</t>
  </si>
  <si>
    <t>パイナップルパンチ</t>
  </si>
  <si>
    <t>シンボリルドルフ</t>
  </si>
  <si>
    <t>ペリエ</t>
  </si>
  <si>
    <t>ｽﾌﾟﾘﾝﾄ</t>
  </si>
  <si>
    <t>im</t>
  </si>
  <si>
    <t>イルストーム</t>
  </si>
  <si>
    <t>ヤマニンゼファー</t>
  </si>
  <si>
    <t>シンボリルドルフ</t>
  </si>
  <si>
    <t>ﾃﾞﾑｰﾛ</t>
  </si>
  <si>
    <t>スカイドライブ</t>
  </si>
  <si>
    <t>ワイルドアゲイン</t>
  </si>
  <si>
    <t>2000</t>
  </si>
  <si>
    <t>グランドフィナーレ</t>
  </si>
  <si>
    <t>ミルジョージ</t>
  </si>
  <si>
    <t>KORN</t>
  </si>
  <si>
    <t>シェリル</t>
  </si>
  <si>
    <t>A.P.Indy</t>
  </si>
  <si>
    <t>ワイルドアゲイン</t>
  </si>
  <si>
    <t>－</t>
  </si>
  <si>
    <t>yuonero</t>
  </si>
  <si>
    <t>ワイズアサルト</t>
  </si>
  <si>
    <t>アサティス</t>
  </si>
  <si>
    <t>ニホンピロウイナー</t>
  </si>
  <si>
    <t>ｽﾌﾟﾘﾝﾄ</t>
  </si>
  <si>
    <t>yuonero</t>
  </si>
  <si>
    <t>ワイズフェンリル</t>
  </si>
  <si>
    <t>クリエイター</t>
  </si>
  <si>
    <t>2000</t>
  </si>
  <si>
    <t>エロユキ</t>
  </si>
  <si>
    <t>ブレッチア</t>
  </si>
  <si>
    <t>ニホンピロウイナー</t>
  </si>
  <si>
    <t>ラシアンルーブル</t>
  </si>
  <si>
    <t>ビスカピュルサン</t>
  </si>
  <si>
    <t>きーよ</t>
  </si>
  <si>
    <t>ラフィング</t>
  </si>
  <si>
    <t>ネーハイシーザー</t>
  </si>
  <si>
    <t>フォーティナイナー</t>
  </si>
  <si>
    <t>2000</t>
  </si>
  <si>
    <t>サブロー</t>
  </si>
  <si>
    <t>コロナドズクエスト</t>
  </si>
  <si>
    <t>ｽﾌﾟﾘﾝﾄ</t>
  </si>
  <si>
    <t>サブロー</t>
  </si>
  <si>
    <t>レジスネクサス</t>
  </si>
  <si>
    <t>サンデーサイレンス</t>
  </si>
  <si>
    <t>ガルヴァック</t>
  </si>
  <si>
    <t>Sadler's Wells</t>
  </si>
  <si>
    <t>ペリエ</t>
  </si>
  <si>
    <t>たんやお</t>
  </si>
  <si>
    <t>ヤオゼニス</t>
  </si>
  <si>
    <t>ハギ</t>
  </si>
  <si>
    <t>ハギノジェンバラン</t>
  </si>
  <si>
    <t>まさとし</t>
  </si>
  <si>
    <t>マサトシジンジン</t>
  </si>
  <si>
    <t>マサトシルレーヴ</t>
  </si>
  <si>
    <t>Caerleon</t>
  </si>
  <si>
    <t>タマモクロス</t>
  </si>
  <si>
    <t>No</t>
  </si>
  <si>
    <t>No</t>
  </si>
  <si>
    <t>4F</t>
  </si>
  <si>
    <t>3F</t>
  </si>
  <si>
    <t>No</t>
  </si>
  <si>
    <t>イレ込み</t>
  </si>
  <si>
    <t>絶好調</t>
  </si>
  <si>
    <t>デキ悪く</t>
  </si>
  <si>
    <t>踏み込み</t>
  </si>
  <si>
    <t>○</t>
  </si>
  <si>
    <t>×</t>
  </si>
  <si>
    <t>負担重量</t>
  </si>
  <si>
    <t>▲▲▲▲△</t>
  </si>
  <si>
    <t>△△◎△…</t>
  </si>
  <si>
    <t>…△……▲</t>
  </si>
  <si>
    <t>……………</t>
  </si>
  <si>
    <t>○◎△◎◎</t>
  </si>
  <si>
    <t>△△△…△</t>
  </si>
  <si>
    <t>◎○……△</t>
  </si>
  <si>
    <t>………△○</t>
  </si>
  <si>
    <t>△…○○…</t>
  </si>
  <si>
    <t>4F 47.4</t>
  </si>
  <si>
    <t>3F 34.9</t>
  </si>
  <si>
    <t>2'10"2</t>
  </si>
  <si>
    <t>4</t>
  </si>
  <si>
    <t>1 3/4</t>
  </si>
  <si>
    <t>1</t>
  </si>
  <si>
    <t>1/2</t>
  </si>
  <si>
    <t>3/4</t>
  </si>
  <si>
    <t>クビ</t>
  </si>
  <si>
    <t>ハナ</t>
  </si>
  <si>
    <t>気合</t>
  </si>
  <si>
    <t>のんびり</t>
  </si>
  <si>
    <t>……▲……</t>
  </si>
  <si>
    <t>…………△</t>
  </si>
  <si>
    <t>……△……</t>
  </si>
  <si>
    <t>▲▲…△…</t>
  </si>
  <si>
    <t>△○○…△</t>
  </si>
  <si>
    <t>△△△◎…</t>
  </si>
  <si>
    <t>……◎▲◎</t>
  </si>
  <si>
    <t>◎◎…○▲</t>
  </si>
  <si>
    <t>○△………</t>
  </si>
  <si>
    <t>△△………</t>
  </si>
  <si>
    <t>4F 48.8</t>
  </si>
  <si>
    <t>3F 36.4</t>
  </si>
  <si>
    <t>2'20"9</t>
  </si>
  <si>
    <t>1 1/2</t>
  </si>
  <si>
    <t>○</t>
  </si>
  <si>
    <t>……………</t>
  </si>
  <si>
    <t>◎○……△</t>
  </si>
  <si>
    <t>△…△▲…</t>
  </si>
  <si>
    <t>▲…△○…</t>
  </si>
  <si>
    <t>△△…△▲</t>
  </si>
  <si>
    <t>…△▲……</t>
  </si>
  <si>
    <t>…………△</t>
  </si>
  <si>
    <t>……◎◎◎</t>
  </si>
  <si>
    <t>…◎○…△</t>
  </si>
  <si>
    <t>○▲…△○</t>
  </si>
  <si>
    <t>安藤勝</t>
  </si>
  <si>
    <t>1'24"5</t>
  </si>
  <si>
    <t>1/2</t>
  </si>
  <si>
    <t>1</t>
  </si>
  <si>
    <t>3/4</t>
  </si>
  <si>
    <t>1 1/2</t>
  </si>
  <si>
    <t>クビ</t>
  </si>
  <si>
    <t>ハナ</t>
  </si>
  <si>
    <t>第１戦Ｂ組　東京　ダート２１００ｍ　晴良</t>
  </si>
  <si>
    <t>第１戦Ａ組　東京　ダート２１００ｍ　晴良</t>
  </si>
  <si>
    <t>第１戦Ａ組結果　東京　ダート２１００ｍ　晴良</t>
  </si>
  <si>
    <t>第１戦Ｂ組結果　東京　ダート２１００ｍ　晴良</t>
  </si>
  <si>
    <t>第２戦Ａ組　阪神競馬場　ダート１４００ｍ　晴良</t>
  </si>
  <si>
    <t>第２戦Ａ組結果　阪神競馬場　ダート１４００ｍ　晴良</t>
  </si>
  <si>
    <t>第２戦Ｂ組結果　阪神競馬場　ダート１４００ｍ　晴良</t>
  </si>
  <si>
    <t>第２戦Ｂ組　阪神競馬場　ダート１４００ｍ　晴良</t>
  </si>
  <si>
    <t>のんびり</t>
  </si>
  <si>
    <t>×</t>
  </si>
  <si>
    <t>○</t>
  </si>
  <si>
    <t>……○……</t>
  </si>
  <si>
    <t>△◎◎○▲</t>
  </si>
  <si>
    <t>……………</t>
  </si>
  <si>
    <t>△▲…△△</t>
  </si>
  <si>
    <t>▲△▲…△</t>
  </si>
  <si>
    <t>…△△……</t>
  </si>
  <si>
    <t>……△…△</t>
  </si>
  <si>
    <t>◎○…◎◎</t>
  </si>
  <si>
    <t>△……▲…</t>
  </si>
  <si>
    <t>○△…△…</t>
  </si>
  <si>
    <t>…………○</t>
  </si>
  <si>
    <t>1'24"6</t>
  </si>
  <si>
    <t>アタマ</t>
  </si>
  <si>
    <t>No</t>
  </si>
  <si>
    <t>4F</t>
  </si>
  <si>
    <t>3F</t>
  </si>
  <si>
    <t>4F</t>
  </si>
  <si>
    <t>3F</t>
  </si>
  <si>
    <t>第３戦Ａ組　福島競馬場　ダート１７００ｍ　晴/良</t>
  </si>
  <si>
    <t>第３戦Ｂ組結果　福島競馬場　ダート１７００ｍ　晴/良</t>
  </si>
  <si>
    <t>第３戦Ｂ組　福島競馬場　ダート１７００ｍ　晴/良</t>
  </si>
  <si>
    <t>第３戦Ａ組結果　福島競馬場　ダート１７００ｍ　晴/良</t>
  </si>
  <si>
    <t>第４戦Ａ組　新潟競馬場　ダート１２００ｍ　晴/良</t>
  </si>
  <si>
    <t>第４戦Ｂ組結果　新潟競馬場　ダート１２００ｍ　晴/良</t>
  </si>
  <si>
    <t>第４戦Ｂ組　新潟競馬場　ダート１２００ｍ　晴/良</t>
  </si>
  <si>
    <t>第４戦Ａ組結果　新潟競馬場　ダート１２００ｍ　晴/良</t>
  </si>
  <si>
    <t>第５戦Ａ組　中京競馬場　ダート２３００ｍ　晴/良</t>
  </si>
  <si>
    <t>第５戦Ｂ組結果　中京競馬場　ダート２３００ｍ　晴/良</t>
  </si>
  <si>
    <t>第５戦Ｂ組　中京競馬場　ダート２３００ｍ　晴/良</t>
  </si>
  <si>
    <t>第５戦Ａ組結果　中京競馬場　ダート２３００ｍ　晴/良</t>
  </si>
  <si>
    <t>のんびり</t>
  </si>
  <si>
    <t>◎▲…◎◎</t>
  </si>
  <si>
    <t>△△………</t>
  </si>
  <si>
    <t>……○…△</t>
  </si>
  <si>
    <t>……△△…</t>
  </si>
  <si>
    <t>………△▲</t>
  </si>
  <si>
    <t>……………</t>
  </si>
  <si>
    <t>△△◎▲△</t>
  </si>
  <si>
    <t>▲◎△……</t>
  </si>
  <si>
    <t>…………△</t>
  </si>
  <si>
    <t>○○▲○○</t>
  </si>
  <si>
    <t>ﾃﾞﾑｰﾛ</t>
  </si>
  <si>
    <t>安藤勝</t>
  </si>
  <si>
    <t>○</t>
  </si>
  <si>
    <t>自宅処理ではないので実況はコレ以降はVTRをご覧ください
スタート後　←⑨③⑫⑤①⑩⑦⑪④⑧⑥②
ゴール手前５頭ほど　←⑨⑩⑦⑫⑧　</t>
  </si>
  <si>
    <t>1'44"8</t>
  </si>
  <si>
    <t>3/4</t>
  </si>
  <si>
    <t>ハナ</t>
  </si>
  <si>
    <t>アタマ</t>
  </si>
  <si>
    <t>クビ</t>
  </si>
  <si>
    <t>○</t>
  </si>
  <si>
    <t>×</t>
  </si>
  <si>
    <t>△△△…△</t>
  </si>
  <si>
    <t>……○…△</t>
  </si>
  <si>
    <t>……▲……</t>
  </si>
  <si>
    <t>…▲◎△▲</t>
  </si>
  <si>
    <t>△…△◎…</t>
  </si>
  <si>
    <t>▲△………</t>
  </si>
  <si>
    <t>○◎…△…</t>
  </si>
  <si>
    <t>◎△…▲○</t>
  </si>
  <si>
    <t>△○…○◎</t>
  </si>
  <si>
    <t>スタート後　←⑨③⑧⑩④⑫⑥⑤①⑪⑦②
ゴール手前　③⑩⑧①⑪⑥</t>
  </si>
  <si>
    <t>1'11"6</t>
  </si>
  <si>
    <t>1 1/4</t>
  </si>
  <si>
    <t>△▲……△</t>
  </si>
  <si>
    <t>…◎△▲○</t>
  </si>
  <si>
    <t>◎…○○…</t>
  </si>
  <si>
    <t>……△……</t>
  </si>
  <si>
    <t>△△◎◎◎</t>
  </si>
  <si>
    <t>△………▲</t>
  </si>
  <si>
    <t>○△…△…</t>
  </si>
  <si>
    <t>…△………</t>
  </si>
  <si>
    <t>▲○▲△△</t>
  </si>
  <si>
    <t>柴田善</t>
  </si>
  <si>
    <t>スタート直後　←⑥⑪⑫⑦①③⑩⑧④②⑨⑤
ゴール直前　←①⑫⑧③</t>
  </si>
  <si>
    <t>×</t>
  </si>
  <si>
    <t>×</t>
  </si>
  <si>
    <t>○</t>
  </si>
  <si>
    <t>×</t>
  </si>
  <si>
    <t>○</t>
  </si>
  <si>
    <t>のんびり</t>
  </si>
  <si>
    <t>○</t>
  </si>
  <si>
    <t>安藤勝</t>
  </si>
  <si>
    <t>△○▲△…</t>
  </si>
  <si>
    <t>……………</t>
  </si>
  <si>
    <t>…△………</t>
  </si>
  <si>
    <t>○▲…△△</t>
  </si>
  <si>
    <t>◎△…○…</t>
  </si>
  <si>
    <t>…………△</t>
  </si>
  <si>
    <t>……○◎◎</t>
  </si>
  <si>
    <t>△◎◎…▲</t>
  </si>
  <si>
    <t>……△…△</t>
  </si>
  <si>
    <t>△△……○</t>
  </si>
  <si>
    <t>▲…△▲…</t>
  </si>
  <si>
    <t>1'44"8</t>
  </si>
  <si>
    <t>アタマ</t>
  </si>
  <si>
    <t>1/2</t>
  </si>
  <si>
    <t>1 1/4</t>
  </si>
  <si>
    <t>1</t>
  </si>
  <si>
    <t>塩が飛びまくりの第３戦Ａ組ですが、スピイレのパイナップルパンチが痛恨の出遅れ
先行は②④⑤⑥⑩などが形成していきワイズフェンリルが先頭をキープ
しかし残り２００で交わされドラゴンボーイが突き抜けるもハギノジェンバランが差しきって勝利！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</si>
</sst>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 quotePrefix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11" borderId="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13" borderId="1" xfId="0" applyFill="1" applyBorder="1" applyAlignment="1">
      <alignment vertical="center"/>
    </xf>
    <xf numFmtId="0" fontId="0" fillId="13" borderId="1" xfId="0" applyFill="1" applyBorder="1" applyAlignment="1">
      <alignment horizontal="right" vertical="center"/>
    </xf>
    <xf numFmtId="0" fontId="0" fillId="14" borderId="1" xfId="0" applyFill="1" applyBorder="1" applyAlignment="1">
      <alignment horizontal="center" vertical="center"/>
    </xf>
    <xf numFmtId="0" fontId="0" fillId="12" borderId="1" xfId="0" applyFill="1" applyBorder="1" applyAlignment="1">
      <alignment vertical="center" wrapText="1"/>
    </xf>
    <xf numFmtId="0" fontId="0" fillId="12" borderId="1" xfId="0" applyFill="1" applyBorder="1" applyAlignment="1" quotePrefix="1">
      <alignment vertical="center"/>
    </xf>
    <xf numFmtId="0" fontId="0" fillId="11" borderId="1" xfId="0" applyFill="1" applyBorder="1" applyAlignment="1">
      <alignment vertical="center" wrapText="1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 quotePrefix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12" borderId="1" xfId="0" applyFill="1" applyBorder="1" applyAlignment="1">
      <alignment horizontal="right" vertical="center"/>
    </xf>
    <xf numFmtId="0" fontId="0" fillId="12" borderId="1" xfId="0" applyFill="1" applyBorder="1" applyAlignment="1" quotePrefix="1">
      <alignment horizontal="right" vertical="center"/>
    </xf>
    <xf numFmtId="0" fontId="0" fillId="11" borderId="1" xfId="0" applyFill="1" applyBorder="1" applyAlignment="1">
      <alignment horizontal="right" vertical="center"/>
    </xf>
    <xf numFmtId="0" fontId="0" fillId="11" borderId="1" xfId="0" applyFill="1" applyBorder="1" applyAlignment="1" quotePrefix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vertical="center"/>
    </xf>
    <xf numFmtId="0" fontId="0" fillId="0" borderId="0" xfId="0" applyBorder="1" applyAlignment="1">
      <alignment vertical="center"/>
    </xf>
    <xf numFmtId="56" fontId="0" fillId="0" borderId="1" xfId="0" applyNumberFormat="1" applyBorder="1" applyAlignment="1" quotePrefix="1">
      <alignment horizontal="center" vertical="center"/>
    </xf>
    <xf numFmtId="0" fontId="0" fillId="0" borderId="4" xfId="0" applyBorder="1" applyAlignment="1">
      <alignment vertical="center"/>
    </xf>
    <xf numFmtId="0" fontId="2" fillId="6" borderId="4" xfId="0" applyFont="1" applyFill="1" applyBorder="1" applyAlignment="1">
      <alignment vertical="center"/>
    </xf>
    <xf numFmtId="17" fontId="0" fillId="0" borderId="1" xfId="0" applyNumberFormat="1" applyBorder="1" applyAlignment="1" quotePrefix="1">
      <alignment horizontal="center" vertical="center"/>
    </xf>
    <xf numFmtId="0" fontId="2" fillId="8" borderId="4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 quotePrefix="1">
      <alignment horizontal="center" vertical="center"/>
    </xf>
    <xf numFmtId="0" fontId="2" fillId="9" borderId="4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6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6.625" style="0" customWidth="1"/>
    <col min="3" max="3" width="9.625" style="0" customWidth="1"/>
    <col min="4" max="4" width="1.625" style="0" customWidth="1"/>
    <col min="5" max="5" width="16.625" style="0" customWidth="1"/>
    <col min="6" max="6" width="9.625" style="0" customWidth="1"/>
    <col min="7" max="7" width="2.625" style="0" customWidth="1"/>
    <col min="9" max="9" width="10.625" style="0" customWidth="1"/>
    <col min="10" max="10" width="2.625" style="0" customWidth="1"/>
    <col min="11" max="11" width="7.625" style="0" customWidth="1"/>
  </cols>
  <sheetData>
    <row r="2" spans="2:6" ht="13.5" customHeight="1">
      <c r="B2" s="47" t="s">
        <v>30</v>
      </c>
      <c r="C2" s="47"/>
      <c r="D2" s="47"/>
      <c r="E2" s="47"/>
      <c r="F2" s="47"/>
    </row>
    <row r="3" spans="2:6" ht="13.5" customHeight="1">
      <c r="B3" s="47"/>
      <c r="C3" s="47"/>
      <c r="D3" s="47"/>
      <c r="E3" s="47"/>
      <c r="F3" s="47"/>
    </row>
    <row r="4" spans="2:6" ht="13.5">
      <c r="B4" s="47"/>
      <c r="C4" s="47"/>
      <c r="D4" s="47"/>
      <c r="E4" s="47"/>
      <c r="F4" s="47"/>
    </row>
    <row r="6" spans="2:11" ht="13.5">
      <c r="B6" s="48" t="s">
        <v>21</v>
      </c>
      <c r="C6" s="48"/>
      <c r="D6" s="48"/>
      <c r="E6" s="48"/>
      <c r="F6" s="48"/>
      <c r="H6" s="21" t="s">
        <v>22</v>
      </c>
      <c r="I6" s="21" t="s">
        <v>33</v>
      </c>
      <c r="J6" s="21" t="s">
        <v>31</v>
      </c>
      <c r="K6" s="22" t="s">
        <v>35</v>
      </c>
    </row>
    <row r="7" spans="2:11" ht="13.5">
      <c r="B7" s="18" t="s">
        <v>2</v>
      </c>
      <c r="C7" s="18" t="s">
        <v>9</v>
      </c>
      <c r="D7" s="18"/>
      <c r="E7" s="18" t="s">
        <v>2</v>
      </c>
      <c r="F7" s="18" t="s">
        <v>9</v>
      </c>
      <c r="H7" s="21" t="s">
        <v>23</v>
      </c>
      <c r="I7" s="21" t="s">
        <v>29</v>
      </c>
      <c r="J7" s="21" t="s">
        <v>31</v>
      </c>
      <c r="K7" s="22" t="s">
        <v>36</v>
      </c>
    </row>
    <row r="8" spans="2:11" ht="13.5">
      <c r="B8" s="19" t="s">
        <v>41</v>
      </c>
      <c r="C8" s="20" t="s">
        <v>40</v>
      </c>
      <c r="D8" s="5"/>
      <c r="E8" s="19" t="s">
        <v>59</v>
      </c>
      <c r="F8" s="20" t="s">
        <v>58</v>
      </c>
      <c r="H8" s="21" t="s">
        <v>24</v>
      </c>
      <c r="I8" s="21" t="s">
        <v>27</v>
      </c>
      <c r="J8" s="21" t="s">
        <v>32</v>
      </c>
      <c r="K8" s="22" t="s">
        <v>37</v>
      </c>
    </row>
    <row r="9" spans="2:11" ht="13.5">
      <c r="B9" s="19" t="s">
        <v>43</v>
      </c>
      <c r="C9" s="20" t="s">
        <v>42</v>
      </c>
      <c r="D9" s="5"/>
      <c r="E9" s="19" t="s">
        <v>61</v>
      </c>
      <c r="F9" s="20" t="s">
        <v>60</v>
      </c>
      <c r="H9" s="21" t="s">
        <v>25</v>
      </c>
      <c r="I9" s="21" t="s">
        <v>34</v>
      </c>
      <c r="J9" s="21" t="s">
        <v>32</v>
      </c>
      <c r="K9" s="22" t="s">
        <v>38</v>
      </c>
    </row>
    <row r="10" spans="2:11" ht="13.5">
      <c r="B10" s="19" t="s">
        <v>44</v>
      </c>
      <c r="C10" s="20" t="s">
        <v>42</v>
      </c>
      <c r="D10" s="5"/>
      <c r="E10" s="19" t="s">
        <v>63</v>
      </c>
      <c r="F10" s="20" t="s">
        <v>62</v>
      </c>
      <c r="H10" s="21" t="s">
        <v>26</v>
      </c>
      <c r="I10" s="21" t="s">
        <v>28</v>
      </c>
      <c r="J10" s="21" t="s">
        <v>32</v>
      </c>
      <c r="K10" s="22" t="s">
        <v>39</v>
      </c>
    </row>
    <row r="11" spans="2:6" ht="13.5">
      <c r="B11" s="19" t="s">
        <v>46</v>
      </c>
      <c r="C11" s="20" t="s">
        <v>45</v>
      </c>
      <c r="D11" s="5"/>
      <c r="E11" s="19" t="s">
        <v>64</v>
      </c>
      <c r="F11" s="20" t="s">
        <v>62</v>
      </c>
    </row>
    <row r="12" spans="2:6" ht="13.5">
      <c r="B12" s="19" t="s">
        <v>47</v>
      </c>
      <c r="C12" s="20" t="s">
        <v>45</v>
      </c>
      <c r="D12" s="5"/>
      <c r="E12" s="19" t="s">
        <v>66</v>
      </c>
      <c r="F12" s="20" t="s">
        <v>65</v>
      </c>
    </row>
    <row r="13" spans="2:6" ht="13.5">
      <c r="B13" s="19" t="s">
        <v>49</v>
      </c>
      <c r="C13" s="20" t="s">
        <v>48</v>
      </c>
      <c r="D13" s="5"/>
      <c r="E13" s="19" t="s">
        <v>68</v>
      </c>
      <c r="F13" s="20" t="s">
        <v>67</v>
      </c>
    </row>
    <row r="14" spans="2:6" ht="13.5">
      <c r="B14" s="19" t="s">
        <v>50</v>
      </c>
      <c r="C14" s="20" t="s">
        <v>48</v>
      </c>
      <c r="D14" s="5"/>
      <c r="E14" s="19" t="s">
        <v>69</v>
      </c>
      <c r="F14" s="20" t="s">
        <v>67</v>
      </c>
    </row>
    <row r="15" spans="2:6" ht="13.5">
      <c r="B15" s="19" t="s">
        <v>52</v>
      </c>
      <c r="C15" s="20" t="s">
        <v>51</v>
      </c>
      <c r="D15" s="5"/>
      <c r="E15" s="19" t="s">
        <v>71</v>
      </c>
      <c r="F15" s="20" t="s">
        <v>70</v>
      </c>
    </row>
    <row r="16" spans="2:6" ht="13.5">
      <c r="B16" s="19" t="s">
        <v>53</v>
      </c>
      <c r="C16" s="20" t="s">
        <v>51</v>
      </c>
      <c r="D16" s="5"/>
      <c r="E16" s="19" t="s">
        <v>72</v>
      </c>
      <c r="F16" s="20" t="s">
        <v>70</v>
      </c>
    </row>
    <row r="17" spans="2:6" ht="13.5">
      <c r="B17" s="19" t="s">
        <v>55</v>
      </c>
      <c r="C17" s="20" t="s">
        <v>54</v>
      </c>
      <c r="D17" s="5"/>
      <c r="E17" s="19" t="s">
        <v>74</v>
      </c>
      <c r="F17" s="20" t="s">
        <v>73</v>
      </c>
    </row>
    <row r="18" spans="2:6" ht="13.5">
      <c r="B18" s="19" t="s">
        <v>56</v>
      </c>
      <c r="C18" s="20" t="s">
        <v>16</v>
      </c>
      <c r="D18" s="5"/>
      <c r="E18" s="19" t="s">
        <v>76</v>
      </c>
      <c r="F18" s="20" t="s">
        <v>75</v>
      </c>
    </row>
    <row r="19" spans="2:6" ht="13.5">
      <c r="B19" s="19" t="s">
        <v>57</v>
      </c>
      <c r="C19" s="20" t="s">
        <v>16</v>
      </c>
      <c r="D19" s="5"/>
      <c r="E19" s="19" t="s">
        <v>77</v>
      </c>
      <c r="F19" s="20" t="s">
        <v>75</v>
      </c>
    </row>
    <row r="21" spans="4:7" ht="13.5">
      <c r="D21" s="17"/>
      <c r="E21" s="17"/>
      <c r="F21" s="17"/>
      <c r="G21" s="17"/>
    </row>
    <row r="22" spans="4:7" ht="13.5">
      <c r="D22" s="17"/>
      <c r="E22" s="17"/>
      <c r="F22" s="17"/>
      <c r="G22" s="17"/>
    </row>
    <row r="23" spans="4:7" ht="13.5">
      <c r="D23" s="17"/>
      <c r="E23" s="17"/>
      <c r="F23" s="17"/>
      <c r="G23" s="17"/>
    </row>
    <row r="24" spans="4:7" ht="13.5">
      <c r="D24" s="17"/>
      <c r="E24" s="17"/>
      <c r="F24" s="17"/>
      <c r="G24" s="17"/>
    </row>
    <row r="25" spans="4:7" ht="13.5">
      <c r="D25" s="17"/>
      <c r="E25" s="17"/>
      <c r="F25" s="14"/>
      <c r="G25" s="17"/>
    </row>
    <row r="26" spans="4:7" ht="13.5">
      <c r="D26" s="17"/>
      <c r="E26" s="17"/>
      <c r="F26" s="17"/>
      <c r="G26" s="17"/>
    </row>
    <row r="27" spans="4:7" ht="13.5">
      <c r="D27" s="17"/>
      <c r="E27" s="17"/>
      <c r="F27" s="17"/>
      <c r="G27" s="17"/>
    </row>
    <row r="28" spans="4:7" ht="13.5">
      <c r="D28" s="17"/>
      <c r="E28" s="17"/>
      <c r="F28" s="17"/>
      <c r="G28" s="17"/>
    </row>
    <row r="29" spans="4:7" ht="13.5">
      <c r="D29" s="17"/>
      <c r="E29" s="17"/>
      <c r="F29" s="17"/>
      <c r="G29" s="17"/>
    </row>
    <row r="30" spans="4:7" ht="13.5">
      <c r="D30" s="17"/>
      <c r="E30" s="17"/>
      <c r="F30" s="17"/>
      <c r="G30" s="17"/>
    </row>
    <row r="31" spans="4:7" ht="13.5">
      <c r="D31" s="17"/>
      <c r="E31" s="17"/>
      <c r="F31" s="17"/>
      <c r="G31" s="17"/>
    </row>
    <row r="32" spans="4:7" ht="13.5">
      <c r="D32" s="17"/>
      <c r="E32" s="17"/>
      <c r="F32" s="17"/>
      <c r="G32" s="17"/>
    </row>
    <row r="33" spans="4:7" ht="13.5">
      <c r="D33" s="17"/>
      <c r="E33" s="17"/>
      <c r="F33" s="17"/>
      <c r="G33" s="17"/>
    </row>
    <row r="34" spans="4:7" ht="13.5">
      <c r="D34" s="17"/>
      <c r="E34" s="17"/>
      <c r="F34" s="17"/>
      <c r="G34" s="17"/>
    </row>
    <row r="35" spans="2:7" ht="13.5">
      <c r="B35" s="17"/>
      <c r="C35" s="17"/>
      <c r="D35" s="17"/>
      <c r="E35" s="17"/>
      <c r="F35" s="17"/>
      <c r="G35" s="17"/>
    </row>
    <row r="36" spans="2:7" ht="13.5">
      <c r="B36" s="17"/>
      <c r="C36" s="17"/>
      <c r="D36" s="17"/>
      <c r="E36" s="17"/>
      <c r="F36" s="17"/>
      <c r="G36" s="17"/>
    </row>
  </sheetData>
  <mergeCells count="2">
    <mergeCell ref="B2:F4"/>
    <mergeCell ref="B6:F6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E17"/>
  <sheetViews>
    <sheetView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3" width="2.625" style="0" customWidth="1"/>
    <col min="4" max="4" width="3.125" style="0" customWidth="1"/>
    <col min="5" max="5" width="15.625" style="0" customWidth="1"/>
    <col min="6" max="6" width="4.375" style="0" customWidth="1"/>
    <col min="7" max="7" width="10.125" style="0" customWidth="1"/>
    <col min="8" max="8" width="4.125" style="0" customWidth="1"/>
    <col min="9" max="9" width="6.125" style="0" customWidth="1"/>
    <col min="10" max="10" width="4.375" style="0" customWidth="1"/>
    <col min="11" max="11" width="2.625" style="0" customWidth="1"/>
    <col min="12" max="12" width="8.125" style="0" customWidth="1"/>
    <col min="13" max="13" width="4.625" style="0" customWidth="1"/>
    <col min="14" max="14" width="10.625" style="0" customWidth="1"/>
    <col min="15" max="15" width="50.625" style="0" customWidth="1"/>
    <col min="16" max="16" width="7.875" style="0" customWidth="1"/>
    <col min="17" max="17" width="2.75390625" style="0" customWidth="1"/>
    <col min="18" max="18" width="2.625" style="0" customWidth="1"/>
    <col min="19" max="19" width="3.125" style="0" customWidth="1"/>
    <col min="20" max="20" width="15.625" style="0" customWidth="1"/>
    <col min="21" max="21" width="4.375" style="0" customWidth="1"/>
    <col min="22" max="22" width="10.125" style="0" customWidth="1"/>
    <col min="23" max="23" width="4.125" style="0" customWidth="1"/>
    <col min="24" max="24" width="6.125" style="0" customWidth="1"/>
    <col min="25" max="25" width="4.375" style="0" customWidth="1"/>
    <col min="26" max="26" width="2.625" style="0" customWidth="1"/>
    <col min="27" max="27" width="8.125" style="0" customWidth="1"/>
    <col min="28" max="28" width="6.625" style="0" customWidth="1"/>
    <col min="29" max="29" width="4.625" style="0" customWidth="1"/>
    <col min="30" max="30" width="10.625" style="0" customWidth="1"/>
  </cols>
  <sheetData>
    <row r="2" spans="2:31" ht="13.5">
      <c r="B2" s="50" t="s">
        <v>298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Q2" s="50" t="s">
        <v>301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2:31" s="13" customFormat="1" ht="13.5">
      <c r="B3" s="1" t="s">
        <v>196</v>
      </c>
      <c r="C3" s="2" t="s">
        <v>0</v>
      </c>
      <c r="D3" s="29" t="s">
        <v>1</v>
      </c>
      <c r="E3" s="29" t="s">
        <v>2</v>
      </c>
      <c r="F3" s="29" t="s">
        <v>3</v>
      </c>
      <c r="G3" s="29" t="s">
        <v>4</v>
      </c>
      <c r="H3" s="30" t="s">
        <v>12</v>
      </c>
      <c r="I3" s="29" t="s">
        <v>5</v>
      </c>
      <c r="J3" s="29" t="s">
        <v>6</v>
      </c>
      <c r="K3" s="29" t="s">
        <v>7</v>
      </c>
      <c r="L3" s="29" t="s">
        <v>13</v>
      </c>
      <c r="M3" s="29" t="s">
        <v>8</v>
      </c>
      <c r="N3" s="29" t="s">
        <v>9</v>
      </c>
      <c r="Q3" s="2" t="s">
        <v>11</v>
      </c>
      <c r="R3" s="2" t="s">
        <v>0</v>
      </c>
      <c r="S3" s="2" t="s">
        <v>1</v>
      </c>
      <c r="T3" s="2" t="s">
        <v>2</v>
      </c>
      <c r="U3" s="2" t="s">
        <v>3</v>
      </c>
      <c r="V3" s="2" t="s">
        <v>4</v>
      </c>
      <c r="W3" s="3" t="s">
        <v>12</v>
      </c>
      <c r="X3" s="2" t="s">
        <v>5</v>
      </c>
      <c r="Y3" s="2" t="s">
        <v>6</v>
      </c>
      <c r="Z3" s="2" t="s">
        <v>7</v>
      </c>
      <c r="AA3" s="2" t="s">
        <v>13</v>
      </c>
      <c r="AB3" s="2" t="s">
        <v>10</v>
      </c>
      <c r="AC3" s="2" t="s">
        <v>8</v>
      </c>
      <c r="AD3" s="2" t="s">
        <v>9</v>
      </c>
      <c r="AE3" s="2" t="s">
        <v>20</v>
      </c>
    </row>
    <row r="4" spans="2:31" ht="13.5">
      <c r="B4" s="5">
        <v>15</v>
      </c>
      <c r="C4" s="4">
        <v>1</v>
      </c>
      <c r="D4" s="4">
        <v>1</v>
      </c>
      <c r="E4" s="5" t="str">
        <f>VLOOKUP(B4,'ダート登録者'!$A$2:$J$25,4,0)</f>
        <v>レジスアイオロス</v>
      </c>
      <c r="F4" s="5" t="str">
        <f>VLOOKUP(B4,'ダート登録者'!$A$2:$J$25,5,0)</f>
        <v>牡５</v>
      </c>
      <c r="G4" s="5"/>
      <c r="H4" s="5">
        <f>VLOOKUP(B4,'ダート登録者'!$A$1:$K$25,11,0)</f>
        <v>57</v>
      </c>
      <c r="I4" s="5" t="str">
        <f>VLOOKUP(B4,'ダート登録者'!$A$2:$J$25,9,0)</f>
        <v>中谷</v>
      </c>
      <c r="J4" s="5" t="str">
        <f>VLOOKUP(B4,'ダート登録者'!$A$2:$J$25,8,0)</f>
        <v>追込</v>
      </c>
      <c r="K4" s="1"/>
      <c r="L4" s="5"/>
      <c r="M4" s="5"/>
      <c r="N4" s="5" t="str">
        <f>VLOOKUP(B4,'ダート登録者'!$A$2:$J$25,2,0)</f>
        <v>サブロー</v>
      </c>
      <c r="Q4" s="5">
        <v>1</v>
      </c>
      <c r="R4" s="10">
        <v>6</v>
      </c>
      <c r="S4" s="10">
        <v>7</v>
      </c>
      <c r="T4" s="5" t="str">
        <f>VLOOKUP(S4,$D$3:$N$15,2,0)</f>
        <v>ハルヒトユカイ</v>
      </c>
      <c r="U4" s="5" t="str">
        <f>VLOOKUP(S4,$D$3:$N$15,3,0)</f>
        <v>牡４</v>
      </c>
      <c r="V4" s="5">
        <f>VLOOKUP(S4,$D$3:$N$15,4,0)</f>
        <v>0</v>
      </c>
      <c r="W4" s="5">
        <f>VLOOKUP(S4,$D$3:$N$15,5,0)</f>
        <v>57</v>
      </c>
      <c r="X4" s="5" t="str">
        <f>VLOOKUP(S4,$D$3:$N$15,6,0)</f>
        <v>浜野谷</v>
      </c>
      <c r="Y4" s="5" t="str">
        <f>VLOOKUP(S4,$D$3:$N$15,7,0)</f>
        <v>差し</v>
      </c>
      <c r="Z4" s="5">
        <f>VLOOKUP(S4,$D$3:$N$15,8,0)</f>
        <v>0</v>
      </c>
      <c r="AA4" s="5">
        <f>VLOOKUP(S4,$D$3:$N$15,9,0)</f>
        <v>0</v>
      </c>
      <c r="AB4" s="5"/>
      <c r="AC4" s="5">
        <f>VLOOKUP(S4,$D$3:$N$15,10,0)</f>
        <v>0</v>
      </c>
      <c r="AD4" s="5" t="str">
        <f>VLOOKUP(S4,$D$3:$N$15,11,0)</f>
        <v>春日</v>
      </c>
      <c r="AE4" s="5">
        <v>12</v>
      </c>
    </row>
    <row r="5" spans="2:31" ht="13.5">
      <c r="B5" s="5">
        <v>6</v>
      </c>
      <c r="C5" s="6">
        <v>2</v>
      </c>
      <c r="D5" s="6">
        <v>2</v>
      </c>
      <c r="E5" s="5" t="str">
        <f>VLOOKUP(B5,'ダート登録者'!$A$2:$J$25,4,0)</f>
        <v>グランドフィナーレ</v>
      </c>
      <c r="F5" s="5" t="str">
        <f>VLOOKUP(B5,'ダート登録者'!$A$2:$J$25,5,0)</f>
        <v>牝５</v>
      </c>
      <c r="G5" s="5"/>
      <c r="H5" s="5">
        <f>VLOOKUP(B5,'ダート登録者'!$A$1:$K$25,11,0)</f>
        <v>57</v>
      </c>
      <c r="I5" s="5" t="str">
        <f>VLOOKUP(B5,'ダート登録者'!$A$2:$J$25,9,0)</f>
        <v>武幸</v>
      </c>
      <c r="J5" s="5" t="str">
        <f>VLOOKUP(B5,'ダート登録者'!$A$2:$J$25,8,0)</f>
        <v>差し</v>
      </c>
      <c r="K5" s="1"/>
      <c r="L5" s="5"/>
      <c r="M5" s="5"/>
      <c r="N5" s="5" t="str">
        <f>VLOOKUP(B5,'ダート登録者'!$A$2:$J$25,2,0)</f>
        <v>KORN</v>
      </c>
      <c r="Q5" s="5">
        <v>2</v>
      </c>
      <c r="R5" s="7">
        <v>3</v>
      </c>
      <c r="S5" s="7">
        <v>3</v>
      </c>
      <c r="T5" s="5" t="str">
        <f>VLOOKUP(S5,$D$3:$N$15,2,0)</f>
        <v>ドラゴンボーイ</v>
      </c>
      <c r="U5" s="5" t="str">
        <f>VLOOKUP(S5,$D$3:$N$15,3,0)</f>
        <v>牡６</v>
      </c>
      <c r="V5" s="5">
        <f>VLOOKUP(S5,$D$3:$N$15,4,0)</f>
        <v>0</v>
      </c>
      <c r="W5" s="5">
        <f>VLOOKUP(S5,$D$3:$N$15,5,0)</f>
        <v>59</v>
      </c>
      <c r="X5" s="5" t="str">
        <f>VLOOKUP(S5,$D$3:$N$15,6,0)</f>
        <v>武幸</v>
      </c>
      <c r="Y5" s="5" t="str">
        <f>VLOOKUP(S5,$D$3:$N$15,7,0)</f>
        <v>差し</v>
      </c>
      <c r="Z5" s="5">
        <f>VLOOKUP(S5,$D$3:$N$15,8,0)</f>
        <v>0</v>
      </c>
      <c r="AA5" s="5">
        <f>VLOOKUP(S5,$D$3:$N$15,9,0)</f>
        <v>0</v>
      </c>
      <c r="AB5" s="5"/>
      <c r="AC5" s="5">
        <f>VLOOKUP(S5,$D$3:$N$15,10,0)</f>
        <v>0</v>
      </c>
      <c r="AD5" s="5" t="str">
        <f>VLOOKUP(S5,$D$3:$N$15,11,0)</f>
        <v>Empty Self</v>
      </c>
      <c r="AE5" s="5">
        <v>10</v>
      </c>
    </row>
    <row r="6" spans="2:31" ht="13.5">
      <c r="B6" s="5">
        <v>2</v>
      </c>
      <c r="C6" s="7">
        <v>3</v>
      </c>
      <c r="D6" s="7">
        <v>3</v>
      </c>
      <c r="E6" s="5" t="str">
        <f>VLOOKUP(B6,'ダート登録者'!$A$2:$J$25,4,0)</f>
        <v>ドラゴンボーイ</v>
      </c>
      <c r="F6" s="5" t="str">
        <f>VLOOKUP(B6,'ダート登録者'!$A$2:$J$25,5,0)</f>
        <v>牡６</v>
      </c>
      <c r="G6" s="5"/>
      <c r="H6" s="5">
        <f>VLOOKUP(B6,'ダート登録者'!$A$1:$K$25,11,0)</f>
        <v>59</v>
      </c>
      <c r="I6" s="5" t="str">
        <f>VLOOKUP(B6,'ダート登録者'!$A$2:$J$25,9,0)</f>
        <v>武幸</v>
      </c>
      <c r="J6" s="5" t="str">
        <f>VLOOKUP(B6,'ダート登録者'!$A$2:$J$25,8,0)</f>
        <v>差し</v>
      </c>
      <c r="K6" s="1"/>
      <c r="L6" s="5"/>
      <c r="M6" s="5"/>
      <c r="N6" s="5" t="str">
        <f>VLOOKUP(B6,'ダート登録者'!$A$2:$J$25,2,0)</f>
        <v>Empty Self</v>
      </c>
      <c r="Q6" s="5">
        <v>3</v>
      </c>
      <c r="R6" s="6">
        <v>2</v>
      </c>
      <c r="S6" s="6">
        <v>2</v>
      </c>
      <c r="T6" s="5" t="str">
        <f>VLOOKUP(S6,$D$3:$N$15,2,0)</f>
        <v>グランドフィナーレ</v>
      </c>
      <c r="U6" s="5" t="str">
        <f>VLOOKUP(S6,$D$3:$N$15,3,0)</f>
        <v>牝５</v>
      </c>
      <c r="V6" s="5">
        <f>VLOOKUP(S6,$D$3:$N$15,4,0)</f>
        <v>0</v>
      </c>
      <c r="W6" s="5">
        <f>VLOOKUP(S6,$D$3:$N$15,5,0)</f>
        <v>57</v>
      </c>
      <c r="X6" s="5" t="str">
        <f>VLOOKUP(S6,$D$3:$N$15,6,0)</f>
        <v>武幸</v>
      </c>
      <c r="Y6" s="5" t="str">
        <f>VLOOKUP(S6,$D$3:$N$15,7,0)</f>
        <v>差し</v>
      </c>
      <c r="Z6" s="5">
        <f>VLOOKUP(S6,$D$3:$N$15,8,0)</f>
        <v>0</v>
      </c>
      <c r="AA6" s="5">
        <f>VLOOKUP(S6,$D$3:$N$15,9,0)</f>
        <v>0</v>
      </c>
      <c r="AB6" s="5"/>
      <c r="AC6" s="5">
        <f>VLOOKUP(S6,$D$3:$N$15,10,0)</f>
        <v>0</v>
      </c>
      <c r="AD6" s="5" t="str">
        <f>VLOOKUP(S6,$D$3:$N$15,11,0)</f>
        <v>KORN</v>
      </c>
      <c r="AE6" s="5">
        <v>9</v>
      </c>
    </row>
    <row r="7" spans="2:31" ht="13.5" customHeight="1">
      <c r="B7" s="5">
        <v>24</v>
      </c>
      <c r="C7" s="8">
        <v>4</v>
      </c>
      <c r="D7" s="8">
        <v>4</v>
      </c>
      <c r="E7" s="5" t="str">
        <f>VLOOKUP(B7,'ダート登録者'!$A$2:$J$25,4,0)</f>
        <v>マサトシルレーヴ</v>
      </c>
      <c r="F7" s="5" t="str">
        <f>VLOOKUP(B7,'ダート登録者'!$A$2:$J$25,5,0)</f>
        <v>牡６</v>
      </c>
      <c r="G7" s="5"/>
      <c r="H7" s="5">
        <f>VLOOKUP(B7,'ダート登録者'!$A$1:$K$25,11,0)</f>
        <v>57</v>
      </c>
      <c r="I7" s="5" t="str">
        <f>VLOOKUP(B7,'ダート登録者'!$A$2:$J$25,9,0)</f>
        <v>秋山</v>
      </c>
      <c r="J7" s="5" t="str">
        <f>VLOOKUP(B7,'ダート登録者'!$A$2:$J$25,8,0)</f>
        <v>差し</v>
      </c>
      <c r="K7" s="1"/>
      <c r="L7" s="5"/>
      <c r="M7" s="5"/>
      <c r="N7" s="5" t="str">
        <f>VLOOKUP(B7,'ダート登録者'!$A$2:$J$25,2,0)</f>
        <v>まさとし</v>
      </c>
      <c r="O7" s="49" t="s">
        <v>17</v>
      </c>
      <c r="P7" s="16"/>
      <c r="Q7" s="5">
        <v>4</v>
      </c>
      <c r="R7" s="9">
        <v>5</v>
      </c>
      <c r="S7" s="9">
        <v>6</v>
      </c>
      <c r="T7" s="5" t="str">
        <f>VLOOKUP(S7,$D$3:$N$15,2,0)</f>
        <v>レジスネクサス</v>
      </c>
      <c r="U7" s="5" t="str">
        <f>VLOOKUP(S7,$D$3:$N$15,3,0)</f>
        <v>牡４</v>
      </c>
      <c r="V7" s="5">
        <f>VLOOKUP(S7,$D$3:$N$15,4,0)</f>
        <v>0</v>
      </c>
      <c r="W7" s="5">
        <f>VLOOKUP(S7,$D$3:$N$15,5,0)</f>
        <v>57</v>
      </c>
      <c r="X7" s="5" t="str">
        <f>VLOOKUP(S7,$D$3:$N$15,6,0)</f>
        <v>田中勝</v>
      </c>
      <c r="Y7" s="5" t="str">
        <f>VLOOKUP(S7,$D$3:$N$15,7,0)</f>
        <v>差し</v>
      </c>
      <c r="Z7" s="5">
        <f>VLOOKUP(S7,$D$3:$N$15,8,0)</f>
        <v>0</v>
      </c>
      <c r="AA7" s="5">
        <f>VLOOKUP(S7,$D$3:$N$15,9,0)</f>
        <v>0</v>
      </c>
      <c r="AB7" s="5"/>
      <c r="AC7" s="5">
        <f>VLOOKUP(S7,$D$3:$N$15,10,0)</f>
        <v>0</v>
      </c>
      <c r="AD7" s="5" t="str">
        <f>VLOOKUP(S7,$D$3:$N$15,11,0)</f>
        <v>サブロー</v>
      </c>
      <c r="AE7" s="5">
        <v>8</v>
      </c>
    </row>
    <row r="8" spans="2:31" ht="13.5" customHeight="1">
      <c r="B8" s="5">
        <v>3</v>
      </c>
      <c r="C8" s="9">
        <v>5</v>
      </c>
      <c r="D8" s="9">
        <v>5</v>
      </c>
      <c r="E8" s="5" t="str">
        <f>VLOOKUP(B8,'ダート登録者'!$A$2:$J$25,4,0)</f>
        <v>パイナップルパンチ</v>
      </c>
      <c r="F8" s="5" t="str">
        <f>VLOOKUP(B8,'ダート登録者'!$A$2:$J$25,5,0)</f>
        <v>牡５</v>
      </c>
      <c r="G8" s="5"/>
      <c r="H8" s="5">
        <f>VLOOKUP(B8,'ダート登録者'!$A$1:$K$25,11,0)</f>
        <v>59</v>
      </c>
      <c r="I8" s="5" t="str">
        <f>VLOOKUP(B8,'ダート登録者'!$A$2:$J$25,9,0)</f>
        <v>ペリエ</v>
      </c>
      <c r="J8" s="5" t="str">
        <f>VLOOKUP(B8,'ダート登録者'!$A$2:$J$25,8,0)</f>
        <v>追込</v>
      </c>
      <c r="K8" s="1"/>
      <c r="L8" s="5"/>
      <c r="M8" s="5"/>
      <c r="N8" s="5" t="str">
        <f>VLOOKUP(B8,'ダート登録者'!$A$2:$J$25,2,0)</f>
        <v>Empty Self</v>
      </c>
      <c r="O8" s="49"/>
      <c r="P8" s="16"/>
      <c r="Q8" s="5">
        <v>5</v>
      </c>
      <c r="R8" s="10">
        <v>6</v>
      </c>
      <c r="S8" s="10">
        <v>8</v>
      </c>
      <c r="T8" s="5" t="str">
        <f>VLOOKUP(S8,$D$3:$N$15,2,0)</f>
        <v>イルストーム</v>
      </c>
      <c r="U8" s="5" t="str">
        <f>VLOOKUP(S8,$D$3:$N$15,3,0)</f>
        <v>牡６</v>
      </c>
      <c r="V8" s="5">
        <f>VLOOKUP(S8,$D$3:$N$15,4,0)</f>
        <v>0</v>
      </c>
      <c r="W8" s="5">
        <f>VLOOKUP(S8,$D$3:$N$15,5,0)</f>
        <v>57</v>
      </c>
      <c r="X8" s="5" t="str">
        <f>VLOOKUP(S8,$D$3:$N$15,6,0)</f>
        <v>ﾃﾞﾑｰﾛ</v>
      </c>
      <c r="Y8" s="5" t="str">
        <f>VLOOKUP(S8,$D$3:$N$15,7,0)</f>
        <v>追込</v>
      </c>
      <c r="Z8" s="5">
        <f>VLOOKUP(S8,$D$3:$N$15,8,0)</f>
        <v>0</v>
      </c>
      <c r="AA8" s="5">
        <f>VLOOKUP(S8,$D$3:$N$15,9,0)</f>
        <v>0</v>
      </c>
      <c r="AB8" s="5"/>
      <c r="AC8" s="5">
        <f>VLOOKUP(S8,$D$3:$N$15,10,0)</f>
        <v>0</v>
      </c>
      <c r="AD8" s="5" t="str">
        <f>VLOOKUP(S8,$D$3:$N$15,11,0)</f>
        <v>im</v>
      </c>
      <c r="AE8" s="5">
        <v>7</v>
      </c>
    </row>
    <row r="9" spans="2:31" ht="13.5" customHeight="1">
      <c r="B9" s="5">
        <v>16</v>
      </c>
      <c r="C9" s="9">
        <v>5</v>
      </c>
      <c r="D9" s="9">
        <v>6</v>
      </c>
      <c r="E9" s="5" t="str">
        <f>VLOOKUP(B9,'ダート登録者'!$A$2:$J$25,4,0)</f>
        <v>レジスネクサス</v>
      </c>
      <c r="F9" s="5" t="str">
        <f>VLOOKUP(B9,'ダート登録者'!$A$2:$J$25,5,0)</f>
        <v>牡４</v>
      </c>
      <c r="G9" s="5"/>
      <c r="H9" s="5">
        <f>VLOOKUP(B9,'ダート登録者'!$A$1:$K$25,11,0)</f>
        <v>57</v>
      </c>
      <c r="I9" s="5" t="str">
        <f>VLOOKUP(B9,'ダート登録者'!$A$2:$J$25,9,0)</f>
        <v>田中勝</v>
      </c>
      <c r="J9" s="5" t="str">
        <f>VLOOKUP(B9,'ダート登録者'!$A$2:$J$25,8,0)</f>
        <v>差し</v>
      </c>
      <c r="K9" s="1"/>
      <c r="L9" s="5"/>
      <c r="M9" s="5"/>
      <c r="N9" s="5" t="str">
        <f>VLOOKUP(B9,'ダート登録者'!$A$2:$J$25,2,0)</f>
        <v>サブロー</v>
      </c>
      <c r="O9" s="49"/>
      <c r="P9" s="16"/>
      <c r="Q9" s="5">
        <v>6</v>
      </c>
      <c r="R9" s="12">
        <v>8</v>
      </c>
      <c r="S9" s="12">
        <v>11</v>
      </c>
      <c r="T9" s="5" t="str">
        <f>VLOOKUP(S9,$D$3:$N$15,2,0)</f>
        <v>ブレッチア</v>
      </c>
      <c r="U9" s="5" t="str">
        <f>VLOOKUP(S9,$D$3:$N$15,3,0)</f>
        <v>牝６</v>
      </c>
      <c r="V9" s="5">
        <f>VLOOKUP(S9,$D$3:$N$15,4,0)</f>
        <v>0</v>
      </c>
      <c r="W9" s="5">
        <f>VLOOKUP(S9,$D$3:$N$15,5,0)</f>
        <v>55</v>
      </c>
      <c r="X9" s="5" t="str">
        <f>VLOOKUP(S9,$D$3:$N$15,6,0)</f>
        <v>横山典</v>
      </c>
      <c r="Y9" s="5" t="str">
        <f>VLOOKUP(S9,$D$3:$N$15,7,0)</f>
        <v>差し</v>
      </c>
      <c r="Z9" s="5">
        <f>VLOOKUP(S9,$D$3:$N$15,8,0)</f>
        <v>0</v>
      </c>
      <c r="AA9" s="5">
        <f>VLOOKUP(S9,$D$3:$N$15,9,0)</f>
        <v>0</v>
      </c>
      <c r="AB9" s="5"/>
      <c r="AC9" s="5">
        <f>VLOOKUP(S9,$D$3:$N$15,10,0)</f>
        <v>0</v>
      </c>
      <c r="AD9" s="5" t="str">
        <f>VLOOKUP(S9,$D$3:$N$15,11,0)</f>
        <v>エロユキ</v>
      </c>
      <c r="AE9" s="5">
        <v>6</v>
      </c>
    </row>
    <row r="10" spans="2:31" ht="13.5" customHeight="1">
      <c r="B10" s="5">
        <v>12</v>
      </c>
      <c r="C10" s="10">
        <v>6</v>
      </c>
      <c r="D10" s="10">
        <v>7</v>
      </c>
      <c r="E10" s="5" t="str">
        <f>VLOOKUP(B10,'ダート登録者'!$A$2:$J$25,4,0)</f>
        <v>ハルヒトユカイ</v>
      </c>
      <c r="F10" s="5" t="str">
        <f>VLOOKUP(B10,'ダート登録者'!$A$2:$J$25,5,0)</f>
        <v>牡４</v>
      </c>
      <c r="G10" s="5"/>
      <c r="H10" s="5">
        <f>VLOOKUP(B10,'ダート登録者'!$A$1:$K$25,11,0)</f>
        <v>57</v>
      </c>
      <c r="I10" s="5" t="str">
        <f>VLOOKUP(B10,'ダート登録者'!$A$2:$J$25,9,0)</f>
        <v>浜野谷</v>
      </c>
      <c r="J10" s="5" t="str">
        <f>VLOOKUP(B10,'ダート登録者'!$A$2:$J$25,8,0)</f>
        <v>差し</v>
      </c>
      <c r="K10" s="1"/>
      <c r="L10" s="5"/>
      <c r="M10" s="5"/>
      <c r="N10" s="5" t="str">
        <f>VLOOKUP(B10,'ダート登録者'!$A$2:$J$25,2,0)</f>
        <v>春日</v>
      </c>
      <c r="O10" s="49" t="s">
        <v>18</v>
      </c>
      <c r="P10" s="16"/>
      <c r="Q10" s="5">
        <v>7</v>
      </c>
      <c r="R10" s="12">
        <v>8</v>
      </c>
      <c r="S10" s="12">
        <v>12</v>
      </c>
      <c r="T10" s="5" t="str">
        <f>VLOOKUP(S10,$D$3:$N$15,2,0)</f>
        <v>スティザム</v>
      </c>
      <c r="U10" s="5" t="str">
        <f>VLOOKUP(S10,$D$3:$N$15,3,0)</f>
        <v>牡４</v>
      </c>
      <c r="V10" s="5">
        <f>VLOOKUP(S10,$D$3:$N$15,4,0)</f>
        <v>0</v>
      </c>
      <c r="W10" s="5">
        <f>VLOOKUP(S10,$D$3:$N$15,5,0)</f>
        <v>57</v>
      </c>
      <c r="X10" s="5" t="str">
        <f>VLOOKUP(S10,$D$3:$N$15,6,0)</f>
        <v>柴原</v>
      </c>
      <c r="Y10" s="5" t="str">
        <f>VLOOKUP(S10,$D$3:$N$15,7,0)</f>
        <v>差し</v>
      </c>
      <c r="Z10" s="5">
        <f>VLOOKUP(S10,$D$3:$N$15,8,0)</f>
        <v>0</v>
      </c>
      <c r="AA10" s="5">
        <f>VLOOKUP(S10,$D$3:$N$15,9,0)</f>
        <v>0</v>
      </c>
      <c r="AB10" s="5"/>
      <c r="AC10" s="5">
        <f>VLOOKUP(S10,$D$3:$N$15,10,0)</f>
        <v>0</v>
      </c>
      <c r="AD10" s="5" t="str">
        <f>VLOOKUP(S10,$D$3:$N$15,11,0)</f>
        <v>daisuke</v>
      </c>
      <c r="AE10" s="5">
        <v>5</v>
      </c>
    </row>
    <row r="11" spans="2:31" ht="13.5" customHeight="1">
      <c r="B11" s="5">
        <v>4</v>
      </c>
      <c r="C11" s="10">
        <v>6</v>
      </c>
      <c r="D11" s="10">
        <v>8</v>
      </c>
      <c r="E11" s="5" t="str">
        <f>VLOOKUP(B11,'ダート登録者'!$A$2:$J$25,4,0)</f>
        <v>イルストーム</v>
      </c>
      <c r="F11" s="5" t="str">
        <f>VLOOKUP(B11,'ダート登録者'!$A$2:$J$25,5,0)</f>
        <v>牡６</v>
      </c>
      <c r="G11" s="5"/>
      <c r="H11" s="5">
        <f>VLOOKUP(B11,'ダート登録者'!$A$1:$K$25,11,0)</f>
        <v>57</v>
      </c>
      <c r="I11" s="5" t="str">
        <f>VLOOKUP(B11,'ダート登録者'!$A$2:$J$25,9,0)</f>
        <v>ﾃﾞﾑｰﾛ</v>
      </c>
      <c r="J11" s="5" t="str">
        <f>VLOOKUP(B11,'ダート登録者'!$A$2:$J$25,8,0)</f>
        <v>追込</v>
      </c>
      <c r="K11" s="1"/>
      <c r="L11" s="5"/>
      <c r="M11" s="5"/>
      <c r="N11" s="5" t="str">
        <f>VLOOKUP(B11,'ダート登録者'!$A$2:$J$25,2,0)</f>
        <v>im</v>
      </c>
      <c r="O11" s="49"/>
      <c r="P11" s="16"/>
      <c r="Q11" s="5">
        <v>8</v>
      </c>
      <c r="R11" s="9">
        <v>5</v>
      </c>
      <c r="S11" s="9">
        <v>5</v>
      </c>
      <c r="T11" s="5" t="str">
        <f>VLOOKUP(S11,$D$3:$N$15,2,0)</f>
        <v>パイナップルパンチ</v>
      </c>
      <c r="U11" s="5" t="str">
        <f>VLOOKUP(S11,$D$3:$N$15,3,0)</f>
        <v>牡５</v>
      </c>
      <c r="V11" s="5">
        <f>VLOOKUP(S11,$D$3:$N$15,4,0)</f>
        <v>0</v>
      </c>
      <c r="W11" s="5">
        <f>VLOOKUP(S11,$D$3:$N$15,5,0)</f>
        <v>59</v>
      </c>
      <c r="X11" s="5" t="str">
        <f>VLOOKUP(S11,$D$3:$N$15,6,0)</f>
        <v>ペリエ</v>
      </c>
      <c r="Y11" s="5" t="str">
        <f>VLOOKUP(S11,$D$3:$N$15,7,0)</f>
        <v>追込</v>
      </c>
      <c r="Z11" s="5">
        <f>VLOOKUP(S11,$D$3:$N$15,8,0)</f>
        <v>0</v>
      </c>
      <c r="AA11" s="5">
        <f>VLOOKUP(S11,$D$3:$N$15,9,0)</f>
        <v>0</v>
      </c>
      <c r="AB11" s="5"/>
      <c r="AC11" s="5">
        <f>VLOOKUP(S11,$D$3:$N$15,10,0)</f>
        <v>0</v>
      </c>
      <c r="AD11" s="5" t="str">
        <f>VLOOKUP(S11,$D$3:$N$15,11,0)</f>
        <v>Empty Self</v>
      </c>
      <c r="AE11" s="5">
        <v>4</v>
      </c>
    </row>
    <row r="12" spans="2:31" ht="13.5" customHeight="1">
      <c r="B12" s="5">
        <v>17</v>
      </c>
      <c r="C12" s="11">
        <v>7</v>
      </c>
      <c r="D12" s="11">
        <v>9</v>
      </c>
      <c r="E12" s="5" t="str">
        <f>VLOOKUP(B12,'ダート登録者'!$A$2:$J$25,4,0)</f>
        <v>ガルヴァック</v>
      </c>
      <c r="F12" s="5" t="str">
        <f>VLOOKUP(B12,'ダート登録者'!$A$2:$J$25,5,0)</f>
        <v>牝６</v>
      </c>
      <c r="G12" s="5"/>
      <c r="H12" s="5">
        <f>VLOOKUP(B12,'ダート登録者'!$A$1:$K$25,11,0)</f>
        <v>55</v>
      </c>
      <c r="I12" s="5" t="str">
        <f>VLOOKUP(B12,'ダート登録者'!$A$2:$J$25,9,0)</f>
        <v>武豊</v>
      </c>
      <c r="J12" s="5" t="str">
        <f>VLOOKUP(B12,'ダート登録者'!$A$2:$J$25,8,0)</f>
        <v>先行</v>
      </c>
      <c r="K12" s="1"/>
      <c r="L12" s="5"/>
      <c r="M12" s="5"/>
      <c r="N12" s="5" t="str">
        <f>VLOOKUP(B12,'ダート登録者'!$A$2:$J$25,2,0)</f>
        <v>ジエンド</v>
      </c>
      <c r="O12" s="49"/>
      <c r="P12" s="16"/>
      <c r="Q12" s="5">
        <v>9</v>
      </c>
      <c r="R12" s="11">
        <v>7</v>
      </c>
      <c r="S12" s="11">
        <v>10</v>
      </c>
      <c r="T12" s="5" t="str">
        <f>VLOOKUP(S12,$D$3:$N$15,2,0)</f>
        <v>ハギノパサージュ</v>
      </c>
      <c r="U12" s="5" t="str">
        <f>VLOOKUP(S12,$D$3:$N$15,3,0)</f>
        <v>牝４</v>
      </c>
      <c r="V12" s="5">
        <f>VLOOKUP(S12,$D$3:$N$15,4,0)</f>
        <v>0</v>
      </c>
      <c r="W12" s="5">
        <f>VLOOKUP(S12,$D$3:$N$15,5,0)</f>
        <v>57</v>
      </c>
      <c r="X12" s="5" t="str">
        <f>VLOOKUP(S12,$D$3:$N$15,6,0)</f>
        <v>鈴木慶</v>
      </c>
      <c r="Y12" s="5" t="str">
        <f>VLOOKUP(S12,$D$3:$N$15,7,0)</f>
        <v>追込</v>
      </c>
      <c r="Z12" s="5">
        <f>VLOOKUP(S12,$D$3:$N$15,8,0)</f>
        <v>0</v>
      </c>
      <c r="AA12" s="5">
        <f>VLOOKUP(S12,$D$3:$N$15,9,0)</f>
        <v>0</v>
      </c>
      <c r="AB12" s="5"/>
      <c r="AC12" s="5">
        <f>VLOOKUP(S12,$D$3:$N$15,10,0)</f>
        <v>0</v>
      </c>
      <c r="AD12" s="5" t="str">
        <f>VLOOKUP(S12,$D$3:$N$15,11,0)</f>
        <v>ハギ</v>
      </c>
      <c r="AE12" s="5">
        <v>3</v>
      </c>
    </row>
    <row r="13" spans="2:31" ht="13.5">
      <c r="B13" s="5">
        <v>21</v>
      </c>
      <c r="C13" s="11">
        <v>7</v>
      </c>
      <c r="D13" s="11">
        <v>10</v>
      </c>
      <c r="E13" s="5" t="str">
        <f>VLOOKUP(B13,'ダート登録者'!$A$2:$J$25,4,0)</f>
        <v>ハギノパサージュ</v>
      </c>
      <c r="F13" s="5" t="str">
        <f>VLOOKUP(B13,'ダート登録者'!$A$2:$J$25,5,0)</f>
        <v>牝４</v>
      </c>
      <c r="G13" s="5"/>
      <c r="H13" s="5">
        <f>VLOOKUP(B13,'ダート登録者'!$A$1:$K$25,11,0)</f>
        <v>57</v>
      </c>
      <c r="I13" s="5" t="str">
        <f>VLOOKUP(B13,'ダート登録者'!$A$2:$J$25,9,0)</f>
        <v>鈴木慶</v>
      </c>
      <c r="J13" s="5" t="str">
        <f>VLOOKUP(B13,'ダート登録者'!$A$2:$J$25,8,0)</f>
        <v>追込</v>
      </c>
      <c r="K13" s="1"/>
      <c r="L13" s="5"/>
      <c r="M13" s="5"/>
      <c r="N13" s="5" t="str">
        <f>VLOOKUP(B13,'ダート登録者'!$A$2:$J$25,2,0)</f>
        <v>ハギ</v>
      </c>
      <c r="Q13" s="5">
        <v>10</v>
      </c>
      <c r="R13" s="4">
        <v>1</v>
      </c>
      <c r="S13" s="4">
        <v>1</v>
      </c>
      <c r="T13" s="5" t="str">
        <f>VLOOKUP(S13,$D$3:$N$15,2,0)</f>
        <v>レジスアイオロス</v>
      </c>
      <c r="U13" s="5" t="str">
        <f>VLOOKUP(S13,$D$3:$N$15,3,0)</f>
        <v>牡５</v>
      </c>
      <c r="V13" s="5">
        <f>VLOOKUP(S13,$D$3:$N$15,4,0)</f>
        <v>0</v>
      </c>
      <c r="W13" s="5">
        <f>VLOOKUP(S13,$D$3:$N$15,5,0)</f>
        <v>57</v>
      </c>
      <c r="X13" s="5" t="str">
        <f>VLOOKUP(S13,$D$3:$N$15,6,0)</f>
        <v>中谷</v>
      </c>
      <c r="Y13" s="5" t="str">
        <f>VLOOKUP(S13,$D$3:$N$15,7,0)</f>
        <v>追込</v>
      </c>
      <c r="Z13" s="5">
        <f>VLOOKUP(S13,$D$3:$N$15,8,0)</f>
        <v>0</v>
      </c>
      <c r="AA13" s="5">
        <f>VLOOKUP(S13,$D$3:$N$15,9,0)</f>
        <v>0</v>
      </c>
      <c r="AB13" s="5"/>
      <c r="AC13" s="5">
        <f>VLOOKUP(S13,$D$3:$N$15,10,0)</f>
        <v>0</v>
      </c>
      <c r="AD13" s="5" t="str">
        <f>VLOOKUP(S13,$D$3:$N$15,11,0)</f>
        <v>サブロー</v>
      </c>
      <c r="AE13" s="5">
        <v>2</v>
      </c>
    </row>
    <row r="14" spans="2:31" ht="13.5">
      <c r="B14" s="5">
        <v>10</v>
      </c>
      <c r="C14" s="12">
        <v>8</v>
      </c>
      <c r="D14" s="12">
        <v>11</v>
      </c>
      <c r="E14" s="5" t="str">
        <f>VLOOKUP(B14,'ダート登録者'!$A$2:$J$25,4,0)</f>
        <v>ブレッチア</v>
      </c>
      <c r="F14" s="5" t="str">
        <f>VLOOKUP(B14,'ダート登録者'!$A$2:$J$25,5,0)</f>
        <v>牝６</v>
      </c>
      <c r="G14" s="5"/>
      <c r="H14" s="5">
        <f>VLOOKUP(B14,'ダート登録者'!$A$1:$K$25,11,0)</f>
        <v>55</v>
      </c>
      <c r="I14" s="5" t="str">
        <f>VLOOKUP(B14,'ダート登録者'!$A$2:$J$25,9,0)</f>
        <v>横山典</v>
      </c>
      <c r="J14" s="5" t="str">
        <f>VLOOKUP(B14,'ダート登録者'!$A$2:$J$25,8,0)</f>
        <v>差し</v>
      </c>
      <c r="K14" s="1"/>
      <c r="L14" s="5"/>
      <c r="M14" s="5"/>
      <c r="N14" s="5" t="str">
        <f>VLOOKUP(B14,'ダート登録者'!$A$2:$J$25,2,0)</f>
        <v>エロユキ</v>
      </c>
      <c r="Q14" s="5">
        <v>11</v>
      </c>
      <c r="R14" s="11">
        <v>7</v>
      </c>
      <c r="S14" s="11">
        <v>9</v>
      </c>
      <c r="T14" s="5" t="str">
        <f>VLOOKUP(S14,$D$3:$N$15,2,0)</f>
        <v>ガルヴァック</v>
      </c>
      <c r="U14" s="5" t="str">
        <f>VLOOKUP(S14,$D$3:$N$15,3,0)</f>
        <v>牝６</v>
      </c>
      <c r="V14" s="5">
        <f>VLOOKUP(S14,$D$3:$N$15,4,0)</f>
        <v>0</v>
      </c>
      <c r="W14" s="5">
        <f>VLOOKUP(S14,$D$3:$N$15,5,0)</f>
        <v>55</v>
      </c>
      <c r="X14" s="5" t="str">
        <f>VLOOKUP(S14,$D$3:$N$15,6,0)</f>
        <v>武豊</v>
      </c>
      <c r="Y14" s="5" t="str">
        <f>VLOOKUP(S14,$D$3:$N$15,7,0)</f>
        <v>先行</v>
      </c>
      <c r="Z14" s="5">
        <f>VLOOKUP(S14,$D$3:$N$15,8,0)</f>
        <v>0</v>
      </c>
      <c r="AA14" s="5">
        <f>VLOOKUP(S14,$D$3:$N$15,9,0)</f>
        <v>0</v>
      </c>
      <c r="AB14" s="5"/>
      <c r="AC14" s="5">
        <f>VLOOKUP(S14,$D$3:$N$15,10,0)</f>
        <v>0</v>
      </c>
      <c r="AD14" s="5" t="str">
        <f>VLOOKUP(S14,$D$3:$N$15,11,0)</f>
        <v>ジエンド</v>
      </c>
      <c r="AE14" s="5">
        <v>1</v>
      </c>
    </row>
    <row r="15" spans="2:31" ht="13.5">
      <c r="B15" s="5">
        <v>1</v>
      </c>
      <c r="C15" s="12">
        <v>8</v>
      </c>
      <c r="D15" s="12">
        <v>12</v>
      </c>
      <c r="E15" s="5" t="str">
        <f>VLOOKUP(B15,'ダート登録者'!$A$2:$J$25,4,0)</f>
        <v>スティザム</v>
      </c>
      <c r="F15" s="5" t="str">
        <f>VLOOKUP(B15,'ダート登録者'!$A$2:$J$25,5,0)</f>
        <v>牡４</v>
      </c>
      <c r="G15" s="5"/>
      <c r="H15" s="5">
        <f>VLOOKUP(B15,'ダート登録者'!$A$1:$K$25,11,0)</f>
        <v>57</v>
      </c>
      <c r="I15" s="5" t="str">
        <f>VLOOKUP(B15,'ダート登録者'!$A$2:$J$25,9,0)</f>
        <v>柴原</v>
      </c>
      <c r="J15" s="5" t="str">
        <f>VLOOKUP(B15,'ダート登録者'!$A$2:$J$25,8,0)</f>
        <v>差し</v>
      </c>
      <c r="K15" s="1"/>
      <c r="L15" s="5"/>
      <c r="M15" s="5"/>
      <c r="N15" s="5" t="str">
        <f>VLOOKUP(B15,'ダート登録者'!$A$2:$J$25,2,0)</f>
        <v>daisuke</v>
      </c>
      <c r="Q15" s="5">
        <v>12</v>
      </c>
      <c r="R15" s="8">
        <v>4</v>
      </c>
      <c r="S15" s="8">
        <v>4</v>
      </c>
      <c r="T15" s="5" t="str">
        <f>VLOOKUP(S15,$D$3:$N$15,2,0)</f>
        <v>マサトシルレーヴ</v>
      </c>
      <c r="U15" s="5" t="str">
        <f>VLOOKUP(S15,$D$3:$N$15,3,0)</f>
        <v>牡６</v>
      </c>
      <c r="V15" s="5">
        <f>VLOOKUP(S15,$D$3:$N$15,4,0)</f>
        <v>0</v>
      </c>
      <c r="W15" s="5">
        <f>VLOOKUP(S15,$D$3:$N$15,5,0)</f>
        <v>57</v>
      </c>
      <c r="X15" s="5" t="str">
        <f>VLOOKUP(S15,$D$3:$N$15,6,0)</f>
        <v>秋山</v>
      </c>
      <c r="Y15" s="5" t="str">
        <f>VLOOKUP(S15,$D$3:$N$15,7,0)</f>
        <v>差し</v>
      </c>
      <c r="Z15" s="5">
        <f>VLOOKUP(S15,$D$3:$N$15,8,0)</f>
        <v>0</v>
      </c>
      <c r="AA15" s="5">
        <f>VLOOKUP(S15,$D$3:$N$15,9,0)</f>
        <v>0</v>
      </c>
      <c r="AB15" s="5"/>
      <c r="AC15" s="5">
        <f>VLOOKUP(S15,$D$3:$N$15,10,0)</f>
        <v>0</v>
      </c>
      <c r="AD15" s="5" t="str">
        <f>VLOOKUP(S15,$D$3:$N$15,11,0)</f>
        <v>まさとし</v>
      </c>
      <c r="AE15" s="5">
        <v>1</v>
      </c>
    </row>
    <row r="16" spans="17:31" ht="13.5">
      <c r="Q16" s="52"/>
      <c r="R16" s="52"/>
      <c r="S16" s="52"/>
      <c r="T16" s="35"/>
      <c r="AA16" s="51" t="s">
        <v>288</v>
      </c>
      <c r="AB16" s="50"/>
      <c r="AC16" s="50"/>
      <c r="AD16" s="51" t="s">
        <v>289</v>
      </c>
      <c r="AE16" s="50"/>
    </row>
    <row r="17" spans="17:20" ht="13.5">
      <c r="Q17" s="52"/>
      <c r="R17" s="52"/>
      <c r="S17" s="52"/>
      <c r="T17" s="35"/>
    </row>
  </sheetData>
  <mergeCells count="8">
    <mergeCell ref="O7:O9"/>
    <mergeCell ref="O10:O12"/>
    <mergeCell ref="Q2:AE2"/>
    <mergeCell ref="B2:N2"/>
    <mergeCell ref="AA16:AC16"/>
    <mergeCell ref="AD16:AE16"/>
    <mergeCell ref="Q16:S16"/>
    <mergeCell ref="Q17:S17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E17"/>
  <sheetViews>
    <sheetView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3" width="2.625" style="0" customWidth="1"/>
    <col min="4" max="4" width="3.125" style="0" customWidth="1"/>
    <col min="5" max="5" width="15.625" style="0" customWidth="1"/>
    <col min="6" max="6" width="4.375" style="0" customWidth="1"/>
    <col min="7" max="7" width="10.125" style="0" customWidth="1"/>
    <col min="8" max="8" width="4.125" style="0" customWidth="1"/>
    <col min="9" max="9" width="6.125" style="0" customWidth="1"/>
    <col min="10" max="10" width="4.375" style="0" customWidth="1"/>
    <col min="11" max="11" width="2.625" style="0" customWidth="1"/>
    <col min="12" max="12" width="8.125" style="0" customWidth="1"/>
    <col min="13" max="13" width="4.625" style="0" customWidth="1"/>
    <col min="14" max="14" width="10.625" style="0" customWidth="1"/>
    <col min="15" max="15" width="50.625" style="0" customWidth="1"/>
    <col min="16" max="16" width="7.875" style="0" customWidth="1"/>
    <col min="17" max="17" width="2.75390625" style="0" customWidth="1"/>
    <col min="18" max="18" width="2.625" style="0" customWidth="1"/>
    <col min="19" max="19" width="3.125" style="0" customWidth="1"/>
    <col min="20" max="20" width="15.625" style="0" customWidth="1"/>
    <col min="21" max="21" width="4.375" style="0" customWidth="1"/>
    <col min="22" max="22" width="10.125" style="0" customWidth="1"/>
    <col min="23" max="23" width="4.125" style="0" customWidth="1"/>
    <col min="24" max="24" width="6.125" style="0" customWidth="1"/>
    <col min="25" max="25" width="4.375" style="0" customWidth="1"/>
    <col min="26" max="26" width="2.625" style="0" customWidth="1"/>
    <col min="27" max="27" width="8.125" style="0" customWidth="1"/>
    <col min="28" max="28" width="6.625" style="0" customWidth="1"/>
    <col min="29" max="29" width="4.625" style="0" customWidth="1"/>
    <col min="30" max="30" width="10.625" style="0" customWidth="1"/>
  </cols>
  <sheetData>
    <row r="2" spans="2:31" ht="13.5">
      <c r="B2" s="50" t="s">
        <v>300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Q2" s="50" t="s">
        <v>299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2:31" s="13" customFormat="1" ht="13.5">
      <c r="B3" s="1" t="s">
        <v>196</v>
      </c>
      <c r="C3" s="2" t="s">
        <v>0</v>
      </c>
      <c r="D3" s="29" t="s">
        <v>1</v>
      </c>
      <c r="E3" s="29" t="s">
        <v>2</v>
      </c>
      <c r="F3" s="29" t="s">
        <v>3</v>
      </c>
      <c r="G3" s="29" t="s">
        <v>4</v>
      </c>
      <c r="H3" s="30" t="s">
        <v>12</v>
      </c>
      <c r="I3" s="29" t="s">
        <v>5</v>
      </c>
      <c r="J3" s="29" t="s">
        <v>6</v>
      </c>
      <c r="K3" s="29" t="s">
        <v>7</v>
      </c>
      <c r="L3" s="29" t="s">
        <v>13</v>
      </c>
      <c r="M3" s="29" t="s">
        <v>8</v>
      </c>
      <c r="N3" s="29" t="s">
        <v>9</v>
      </c>
      <c r="Q3" s="2" t="s">
        <v>11</v>
      </c>
      <c r="R3" s="2" t="s">
        <v>0</v>
      </c>
      <c r="S3" s="2" t="s">
        <v>1</v>
      </c>
      <c r="T3" s="2" t="s">
        <v>2</v>
      </c>
      <c r="U3" s="2" t="s">
        <v>3</v>
      </c>
      <c r="V3" s="2" t="s">
        <v>4</v>
      </c>
      <c r="W3" s="3" t="s">
        <v>12</v>
      </c>
      <c r="X3" s="2" t="s">
        <v>5</v>
      </c>
      <c r="Y3" s="2" t="s">
        <v>6</v>
      </c>
      <c r="Z3" s="2" t="s">
        <v>7</v>
      </c>
      <c r="AA3" s="2" t="s">
        <v>13</v>
      </c>
      <c r="AB3" s="2" t="s">
        <v>10</v>
      </c>
      <c r="AC3" s="2" t="s">
        <v>8</v>
      </c>
      <c r="AD3" s="2" t="s">
        <v>9</v>
      </c>
      <c r="AE3" s="2" t="s">
        <v>20</v>
      </c>
    </row>
    <row r="4" spans="2:31" ht="13.5">
      <c r="B4" s="5">
        <v>8</v>
      </c>
      <c r="C4" s="4">
        <v>1</v>
      </c>
      <c r="D4" s="4">
        <v>1</v>
      </c>
      <c r="E4" s="5" t="str">
        <f>VLOOKUP(B4,'ダート登録者'!$A$2:$J$25,4,0)</f>
        <v>ワイズアサルト</v>
      </c>
      <c r="F4" s="5" t="str">
        <f>VLOOKUP(B4,'ダート登録者'!$A$2:$J$25,5,0)</f>
        <v>牡５</v>
      </c>
      <c r="G4" s="5"/>
      <c r="H4" s="5">
        <f>VLOOKUP(B4,'ダート登録者'!$A$1:$K$25,11,0)</f>
        <v>57</v>
      </c>
      <c r="I4" s="5" t="str">
        <f>VLOOKUP(B4,'ダート登録者'!$A$2:$J$25,9,0)</f>
        <v>幸</v>
      </c>
      <c r="J4" s="5" t="str">
        <f>VLOOKUP(B4,'ダート登録者'!$A$2:$J$25,8,0)</f>
        <v>追込</v>
      </c>
      <c r="K4" s="1"/>
      <c r="L4" s="5"/>
      <c r="M4" s="5"/>
      <c r="N4" s="5" t="str">
        <f>VLOOKUP(B4,'ダート登録者'!$A$2:$J$25,2,0)</f>
        <v>yuonero</v>
      </c>
      <c r="Q4" s="5">
        <v>1</v>
      </c>
      <c r="R4" s="7">
        <v>3</v>
      </c>
      <c r="S4" s="7">
        <v>3</v>
      </c>
      <c r="T4" s="5" t="str">
        <f>VLOOKUP(S4,$D$3:$N$15,2,0)</f>
        <v>ヤオアレナ</v>
      </c>
      <c r="U4" s="5" t="str">
        <f>VLOOKUP(S4,$D$3:$N$15,3,0)</f>
        <v>牝５</v>
      </c>
      <c r="V4" s="5">
        <f>VLOOKUP(S4,$D$3:$N$15,4,0)</f>
        <v>0</v>
      </c>
      <c r="W4" s="5">
        <f>VLOOKUP(S4,$D$3:$N$15,5,0)</f>
        <v>55</v>
      </c>
      <c r="X4" s="5" t="str">
        <f>VLOOKUP(S4,$D$3:$N$15,6,0)</f>
        <v>ペリエ</v>
      </c>
      <c r="Y4" s="5" t="str">
        <f>VLOOKUP(S4,$D$3:$N$15,7,0)</f>
        <v>差し</v>
      </c>
      <c r="Z4" s="5">
        <f>VLOOKUP(S4,$D$3:$N$15,8,0)</f>
        <v>0</v>
      </c>
      <c r="AA4" s="5">
        <f>VLOOKUP(S4,$D$3:$N$15,9,0)</f>
        <v>0</v>
      </c>
      <c r="AB4" s="5"/>
      <c r="AC4" s="5">
        <f>VLOOKUP(S4,$D$3:$N$15,10,0)</f>
        <v>0</v>
      </c>
      <c r="AD4" s="5" t="str">
        <f>VLOOKUP(S4,$D$3:$N$15,11,0)</f>
        <v>たんやお</v>
      </c>
      <c r="AE4" s="5">
        <v>12</v>
      </c>
    </row>
    <row r="5" spans="2:31" ht="13.5">
      <c r="B5" s="5">
        <v>11</v>
      </c>
      <c r="C5" s="6">
        <v>2</v>
      </c>
      <c r="D5" s="6">
        <v>2</v>
      </c>
      <c r="E5" s="5" t="str">
        <f>VLOOKUP(B5,'ダート登録者'!$A$2:$J$25,4,0)</f>
        <v>ハルヒトヒルハ</v>
      </c>
      <c r="F5" s="5" t="str">
        <f>VLOOKUP(B5,'ダート登録者'!$A$2:$J$25,5,0)</f>
        <v>牡４</v>
      </c>
      <c r="G5" s="5"/>
      <c r="H5" s="5">
        <f>VLOOKUP(B5,'ダート登録者'!$A$1:$K$25,11,0)</f>
        <v>59</v>
      </c>
      <c r="I5" s="5" t="str">
        <f>VLOOKUP(B5,'ダート登録者'!$A$2:$J$25,9,0)</f>
        <v>秋山</v>
      </c>
      <c r="J5" s="5" t="str">
        <f>VLOOKUP(B5,'ダート登録者'!$A$2:$J$25,8,0)</f>
        <v>差し</v>
      </c>
      <c r="K5" s="1"/>
      <c r="L5" s="5"/>
      <c r="M5" s="5"/>
      <c r="N5" s="5" t="str">
        <f>VLOOKUP(B5,'ダート登録者'!$A$2:$J$25,2,0)</f>
        <v>春日</v>
      </c>
      <c r="Q5" s="5">
        <v>2</v>
      </c>
      <c r="R5" s="9">
        <v>5</v>
      </c>
      <c r="S5" s="9">
        <v>5</v>
      </c>
      <c r="T5" s="5" t="str">
        <f>VLOOKUP(S5,$D$3:$N$15,2,0)</f>
        <v>スカイドライブ</v>
      </c>
      <c r="U5" s="5" t="str">
        <f>VLOOKUP(S5,$D$3:$N$15,3,0)</f>
        <v>牡６</v>
      </c>
      <c r="V5" s="5">
        <f>VLOOKUP(S5,$D$3:$N$15,4,0)</f>
        <v>0</v>
      </c>
      <c r="W5" s="5">
        <f>VLOOKUP(S5,$D$3:$N$15,5,0)</f>
        <v>59</v>
      </c>
      <c r="X5" s="5" t="str">
        <f>VLOOKUP(S5,$D$3:$N$15,6,0)</f>
        <v>武豊</v>
      </c>
      <c r="Y5" s="5" t="str">
        <f>VLOOKUP(S5,$D$3:$N$15,7,0)</f>
        <v>先行</v>
      </c>
      <c r="Z5" s="5">
        <f>VLOOKUP(S5,$D$3:$N$15,8,0)</f>
        <v>0</v>
      </c>
      <c r="AA5" s="5">
        <f>VLOOKUP(S5,$D$3:$N$15,9,0)</f>
        <v>0</v>
      </c>
      <c r="AB5" s="5"/>
      <c r="AC5" s="5">
        <f>VLOOKUP(S5,$D$3:$N$15,10,0)</f>
        <v>0</v>
      </c>
      <c r="AD5" s="5" t="str">
        <f>VLOOKUP(S5,$D$3:$N$15,11,0)</f>
        <v>im</v>
      </c>
      <c r="AE5" s="5">
        <v>10</v>
      </c>
    </row>
    <row r="6" spans="2:31" ht="13.5">
      <c r="B6" s="5">
        <v>18</v>
      </c>
      <c r="C6" s="7">
        <v>3</v>
      </c>
      <c r="D6" s="7">
        <v>3</v>
      </c>
      <c r="E6" s="5" t="str">
        <f>VLOOKUP(B6,'ダート登録者'!$A$2:$J$25,4,0)</f>
        <v>ヤオアレナ</v>
      </c>
      <c r="F6" s="5" t="str">
        <f>VLOOKUP(B6,'ダート登録者'!$A$2:$J$25,5,0)</f>
        <v>牝５</v>
      </c>
      <c r="G6" s="5"/>
      <c r="H6" s="5">
        <f>VLOOKUP(B6,'ダート登録者'!$A$1:$K$25,11,0)</f>
        <v>55</v>
      </c>
      <c r="I6" s="5" t="str">
        <f>VLOOKUP(B6,'ダート登録者'!$A$2:$J$25,9,0)</f>
        <v>ペリエ</v>
      </c>
      <c r="J6" s="5" t="str">
        <f>VLOOKUP(B6,'ダート登録者'!$A$2:$J$25,8,0)</f>
        <v>差し</v>
      </c>
      <c r="K6" s="1"/>
      <c r="L6" s="5"/>
      <c r="M6" s="5"/>
      <c r="N6" s="5" t="str">
        <f>VLOOKUP(B6,'ダート登録者'!$A$2:$J$25,2,0)</f>
        <v>たんやお</v>
      </c>
      <c r="Q6" s="5">
        <v>3</v>
      </c>
      <c r="R6" s="10">
        <v>6</v>
      </c>
      <c r="S6" s="10">
        <v>8</v>
      </c>
      <c r="T6" s="5" t="str">
        <f>VLOOKUP(S6,$D$3:$N$15,2,0)</f>
        <v>ワイズフェンリル</v>
      </c>
      <c r="U6" s="5" t="str">
        <f>VLOOKUP(S6,$D$3:$N$15,3,0)</f>
        <v>牡４</v>
      </c>
      <c r="V6" s="5">
        <f>VLOOKUP(S6,$D$3:$N$15,4,0)</f>
        <v>0</v>
      </c>
      <c r="W6" s="5">
        <f>VLOOKUP(S6,$D$3:$N$15,5,0)</f>
        <v>59</v>
      </c>
      <c r="X6" s="5" t="str">
        <f>VLOOKUP(S6,$D$3:$N$15,6,0)</f>
        <v>後藤</v>
      </c>
      <c r="Y6" s="5" t="str">
        <f>VLOOKUP(S6,$D$3:$N$15,7,0)</f>
        <v>差し</v>
      </c>
      <c r="Z6" s="5">
        <f>VLOOKUP(S6,$D$3:$N$15,8,0)</f>
        <v>0</v>
      </c>
      <c r="AA6" s="5">
        <f>VLOOKUP(S6,$D$3:$N$15,9,0)</f>
        <v>0</v>
      </c>
      <c r="AB6" s="5"/>
      <c r="AC6" s="5">
        <f>VLOOKUP(S6,$D$3:$N$15,10,0)</f>
        <v>0</v>
      </c>
      <c r="AD6" s="5" t="str">
        <f>VLOOKUP(S6,$D$3:$N$15,11,0)</f>
        <v>yuonero</v>
      </c>
      <c r="AE6" s="5">
        <v>9</v>
      </c>
    </row>
    <row r="7" spans="2:31" ht="13.5" customHeight="1">
      <c r="B7" s="5">
        <v>19</v>
      </c>
      <c r="C7" s="8">
        <v>4</v>
      </c>
      <c r="D7" s="8">
        <v>4</v>
      </c>
      <c r="E7" s="5" t="str">
        <f>VLOOKUP(B7,'ダート登録者'!$A$2:$J$25,4,0)</f>
        <v>ヤオゼニス</v>
      </c>
      <c r="F7" s="5" t="str">
        <f>VLOOKUP(B7,'ダート登録者'!$A$2:$J$25,5,0)</f>
        <v>牝５</v>
      </c>
      <c r="G7" s="5"/>
      <c r="H7" s="5">
        <f>VLOOKUP(B7,'ダート登録者'!$A$1:$K$25,11,0)</f>
        <v>57</v>
      </c>
      <c r="I7" s="5" t="str">
        <f>VLOOKUP(B7,'ダート登録者'!$A$2:$J$25,9,0)</f>
        <v>武豊</v>
      </c>
      <c r="J7" s="5" t="str">
        <f>VLOOKUP(B7,'ダート登録者'!$A$2:$J$25,8,0)</f>
        <v>追込</v>
      </c>
      <c r="K7" s="1"/>
      <c r="L7" s="5"/>
      <c r="M7" s="5"/>
      <c r="N7" s="5" t="str">
        <f>VLOOKUP(B7,'ダート登録者'!$A$2:$J$25,2,0)</f>
        <v>たんやお</v>
      </c>
      <c r="O7" s="49" t="s">
        <v>17</v>
      </c>
      <c r="P7" s="16"/>
      <c r="Q7" s="5">
        <v>4</v>
      </c>
      <c r="R7" s="8">
        <v>4</v>
      </c>
      <c r="S7" s="8">
        <v>4</v>
      </c>
      <c r="T7" s="5" t="str">
        <f>VLOOKUP(S7,$D$3:$N$15,2,0)</f>
        <v>ヤオゼニス</v>
      </c>
      <c r="U7" s="5" t="str">
        <f>VLOOKUP(S7,$D$3:$N$15,3,0)</f>
        <v>牝５</v>
      </c>
      <c r="V7" s="5">
        <f>VLOOKUP(S7,$D$3:$N$15,4,0)</f>
        <v>0</v>
      </c>
      <c r="W7" s="5">
        <f>VLOOKUP(S7,$D$3:$N$15,5,0)</f>
        <v>57</v>
      </c>
      <c r="X7" s="5" t="str">
        <f>VLOOKUP(S7,$D$3:$N$15,6,0)</f>
        <v>武豊</v>
      </c>
      <c r="Y7" s="5" t="str">
        <f>VLOOKUP(S7,$D$3:$N$15,7,0)</f>
        <v>追込</v>
      </c>
      <c r="Z7" s="5">
        <f>VLOOKUP(S7,$D$3:$N$15,8,0)</f>
        <v>0</v>
      </c>
      <c r="AA7" s="5">
        <f>VLOOKUP(S7,$D$3:$N$15,9,0)</f>
        <v>0</v>
      </c>
      <c r="AB7" s="5"/>
      <c r="AC7" s="5">
        <f>VLOOKUP(S7,$D$3:$N$15,10,0)</f>
        <v>0</v>
      </c>
      <c r="AD7" s="5" t="str">
        <f>VLOOKUP(S7,$D$3:$N$15,11,0)</f>
        <v>たんやお</v>
      </c>
      <c r="AE7" s="5">
        <v>8</v>
      </c>
    </row>
    <row r="8" spans="2:31" ht="13.5" customHeight="1">
      <c r="B8" s="5">
        <v>5</v>
      </c>
      <c r="C8" s="9">
        <v>5</v>
      </c>
      <c r="D8" s="9">
        <v>5</v>
      </c>
      <c r="E8" s="5" t="str">
        <f>VLOOKUP(B8,'ダート登録者'!$A$2:$J$25,4,0)</f>
        <v>スカイドライブ</v>
      </c>
      <c r="F8" s="5" t="str">
        <f>VLOOKUP(B8,'ダート登録者'!$A$2:$J$25,5,0)</f>
        <v>牡６</v>
      </c>
      <c r="G8" s="5"/>
      <c r="H8" s="5">
        <f>VLOOKUP(B8,'ダート登録者'!$A$1:$K$25,11,0)</f>
        <v>59</v>
      </c>
      <c r="I8" s="5" t="str">
        <f>VLOOKUP(B8,'ダート登録者'!$A$2:$J$25,9,0)</f>
        <v>武豊</v>
      </c>
      <c r="J8" s="5" t="str">
        <f>VLOOKUP(B8,'ダート登録者'!$A$2:$J$25,8,0)</f>
        <v>先行</v>
      </c>
      <c r="K8" s="1"/>
      <c r="L8" s="5"/>
      <c r="M8" s="5"/>
      <c r="N8" s="5" t="str">
        <f>VLOOKUP(B8,'ダート登録者'!$A$2:$J$25,2,0)</f>
        <v>im</v>
      </c>
      <c r="O8" s="49"/>
      <c r="P8" s="16"/>
      <c r="Q8" s="5">
        <v>5</v>
      </c>
      <c r="R8" s="11">
        <v>7</v>
      </c>
      <c r="S8" s="11">
        <v>9</v>
      </c>
      <c r="T8" s="5" t="str">
        <f>VLOOKUP(S8,$D$3:$N$15,2,0)</f>
        <v>ビスカピュルサン</v>
      </c>
      <c r="U8" s="5" t="str">
        <f>VLOOKUP(S8,$D$3:$N$15,3,0)</f>
        <v>牝４</v>
      </c>
      <c r="V8" s="5">
        <f>VLOOKUP(S8,$D$3:$N$15,4,0)</f>
        <v>0</v>
      </c>
      <c r="W8" s="5">
        <f>VLOOKUP(S8,$D$3:$N$15,5,0)</f>
        <v>55</v>
      </c>
      <c r="X8" s="5" t="str">
        <f>VLOOKUP(S8,$D$3:$N$15,6,0)</f>
        <v>勝浦</v>
      </c>
      <c r="Y8" s="5" t="str">
        <f>VLOOKUP(S8,$D$3:$N$15,7,0)</f>
        <v>差し</v>
      </c>
      <c r="Z8" s="5">
        <f>VLOOKUP(S8,$D$3:$N$15,8,0)</f>
        <v>0</v>
      </c>
      <c r="AA8" s="5">
        <f>VLOOKUP(S8,$D$3:$N$15,9,0)</f>
        <v>0</v>
      </c>
      <c r="AB8" s="5"/>
      <c r="AC8" s="5">
        <f>VLOOKUP(S8,$D$3:$N$15,10,0)</f>
        <v>0</v>
      </c>
      <c r="AD8" s="5" t="str">
        <f>VLOOKUP(S8,$D$3:$N$15,11,0)</f>
        <v>カマやん</v>
      </c>
      <c r="AE8" s="5">
        <v>7</v>
      </c>
    </row>
    <row r="9" spans="2:31" ht="13.5" customHeight="1">
      <c r="B9" s="5">
        <v>22</v>
      </c>
      <c r="C9" s="9">
        <v>5</v>
      </c>
      <c r="D9" s="9">
        <v>6</v>
      </c>
      <c r="E9" s="5" t="str">
        <f>VLOOKUP(B9,'ダート登録者'!$A$2:$J$25,4,0)</f>
        <v>フラグラブ</v>
      </c>
      <c r="F9" s="5" t="str">
        <f>VLOOKUP(B9,'ダート登録者'!$A$2:$J$25,5,0)</f>
        <v>牡４</v>
      </c>
      <c r="G9" s="5"/>
      <c r="H9" s="5">
        <f>VLOOKUP(B9,'ダート登録者'!$A$1:$K$25,11,0)</f>
        <v>57</v>
      </c>
      <c r="I9" s="5" t="str">
        <f>VLOOKUP(B9,'ダート登録者'!$A$2:$J$25,9,0)</f>
        <v>熊沢</v>
      </c>
      <c r="J9" s="5" t="str">
        <f>VLOOKUP(B9,'ダート登録者'!$A$2:$J$25,8,0)</f>
        <v>先行</v>
      </c>
      <c r="K9" s="1"/>
      <c r="L9" s="5"/>
      <c r="M9" s="5"/>
      <c r="N9" s="5" t="str">
        <f>VLOOKUP(B9,'ダート登録者'!$A$2:$J$25,2,0)</f>
        <v>ぴぴにき</v>
      </c>
      <c r="O9" s="49"/>
      <c r="P9" s="16"/>
      <c r="Q9" s="5">
        <v>6</v>
      </c>
      <c r="R9" s="11">
        <v>7</v>
      </c>
      <c r="S9" s="11">
        <v>10</v>
      </c>
      <c r="T9" s="5" t="str">
        <f>VLOOKUP(S9,$D$3:$N$15,2,0)</f>
        <v>ラフィング</v>
      </c>
      <c r="U9" s="5" t="str">
        <f>VLOOKUP(S9,$D$3:$N$15,3,0)</f>
        <v>牡４</v>
      </c>
      <c r="V9" s="5">
        <f>VLOOKUP(S9,$D$3:$N$15,4,0)</f>
        <v>0</v>
      </c>
      <c r="W9" s="5">
        <f>VLOOKUP(S9,$D$3:$N$15,5,0)</f>
        <v>57</v>
      </c>
      <c r="X9" s="5" t="str">
        <f>VLOOKUP(S9,$D$3:$N$15,6,0)</f>
        <v>石橋守</v>
      </c>
      <c r="Y9" s="5" t="str">
        <f>VLOOKUP(S9,$D$3:$N$15,7,0)</f>
        <v>先行</v>
      </c>
      <c r="Z9" s="5">
        <f>VLOOKUP(S9,$D$3:$N$15,8,0)</f>
        <v>0</v>
      </c>
      <c r="AA9" s="5">
        <f>VLOOKUP(S9,$D$3:$N$15,9,0)</f>
        <v>0</v>
      </c>
      <c r="AB9" s="5"/>
      <c r="AC9" s="5">
        <f>VLOOKUP(S9,$D$3:$N$15,10,0)</f>
        <v>0</v>
      </c>
      <c r="AD9" s="5" t="str">
        <f>VLOOKUP(S9,$D$3:$N$15,11,0)</f>
        <v>きーよ</v>
      </c>
      <c r="AE9" s="5">
        <v>6</v>
      </c>
    </row>
    <row r="10" spans="2:31" ht="13.5" customHeight="1">
      <c r="B10" s="5">
        <v>20</v>
      </c>
      <c r="C10" s="10">
        <v>6</v>
      </c>
      <c r="D10" s="10">
        <v>7</v>
      </c>
      <c r="E10" s="5" t="str">
        <f>VLOOKUP(B10,'ダート登録者'!$A$2:$J$25,4,0)</f>
        <v>ハギノジェンバラン</v>
      </c>
      <c r="F10" s="5" t="str">
        <f>VLOOKUP(B10,'ダート登録者'!$A$2:$J$25,5,0)</f>
        <v>牝５</v>
      </c>
      <c r="G10" s="5"/>
      <c r="H10" s="5">
        <f>VLOOKUP(B10,'ダート登録者'!$A$1:$K$25,11,0)</f>
        <v>55</v>
      </c>
      <c r="I10" s="5" t="str">
        <f>VLOOKUP(B10,'ダート登録者'!$A$2:$J$25,9,0)</f>
        <v>蛯名正</v>
      </c>
      <c r="J10" s="5" t="str">
        <f>VLOOKUP(B10,'ダート登録者'!$A$2:$J$25,8,0)</f>
        <v>差し</v>
      </c>
      <c r="K10" s="1"/>
      <c r="L10" s="5"/>
      <c r="M10" s="5"/>
      <c r="N10" s="5" t="str">
        <f>VLOOKUP(B10,'ダート登録者'!$A$2:$J$25,2,0)</f>
        <v>ハギ</v>
      </c>
      <c r="O10" s="49" t="s">
        <v>18</v>
      </c>
      <c r="P10" s="16"/>
      <c r="Q10" s="5">
        <v>7</v>
      </c>
      <c r="R10" s="4">
        <v>1</v>
      </c>
      <c r="S10" s="4">
        <v>1</v>
      </c>
      <c r="T10" s="5" t="str">
        <f>VLOOKUP(S10,$D$3:$N$15,2,0)</f>
        <v>ワイズアサルト</v>
      </c>
      <c r="U10" s="5" t="str">
        <f>VLOOKUP(S10,$D$3:$N$15,3,0)</f>
        <v>牡５</v>
      </c>
      <c r="V10" s="5">
        <f>VLOOKUP(S10,$D$3:$N$15,4,0)</f>
        <v>0</v>
      </c>
      <c r="W10" s="5">
        <f>VLOOKUP(S10,$D$3:$N$15,5,0)</f>
        <v>57</v>
      </c>
      <c r="X10" s="5" t="str">
        <f>VLOOKUP(S10,$D$3:$N$15,6,0)</f>
        <v>幸</v>
      </c>
      <c r="Y10" s="5" t="str">
        <f>VLOOKUP(S10,$D$3:$N$15,7,0)</f>
        <v>追込</v>
      </c>
      <c r="Z10" s="5">
        <f>VLOOKUP(S10,$D$3:$N$15,8,0)</f>
        <v>0</v>
      </c>
      <c r="AA10" s="5">
        <f>VLOOKUP(S10,$D$3:$N$15,9,0)</f>
        <v>0</v>
      </c>
      <c r="AB10" s="5"/>
      <c r="AC10" s="5">
        <f>VLOOKUP(S10,$D$3:$N$15,10,0)</f>
        <v>0</v>
      </c>
      <c r="AD10" s="5" t="str">
        <f>VLOOKUP(S10,$D$3:$N$15,11,0)</f>
        <v>yuonero</v>
      </c>
      <c r="AE10" s="5">
        <v>5</v>
      </c>
    </row>
    <row r="11" spans="2:31" ht="13.5" customHeight="1">
      <c r="B11" s="5">
        <v>9</v>
      </c>
      <c r="C11" s="10">
        <v>6</v>
      </c>
      <c r="D11" s="10">
        <v>8</v>
      </c>
      <c r="E11" s="5" t="str">
        <f>VLOOKUP(B11,'ダート登録者'!$A$2:$J$25,4,0)</f>
        <v>ワイズフェンリル</v>
      </c>
      <c r="F11" s="5" t="str">
        <f>VLOOKUP(B11,'ダート登録者'!$A$2:$J$25,5,0)</f>
        <v>牡４</v>
      </c>
      <c r="G11" s="5"/>
      <c r="H11" s="5">
        <f>VLOOKUP(B11,'ダート登録者'!$A$1:$K$25,11,0)</f>
        <v>59</v>
      </c>
      <c r="I11" s="5" t="str">
        <f>VLOOKUP(B11,'ダート登録者'!$A$2:$J$25,9,0)</f>
        <v>後藤</v>
      </c>
      <c r="J11" s="5" t="str">
        <f>VLOOKUP(B11,'ダート登録者'!$A$2:$J$25,8,0)</f>
        <v>差し</v>
      </c>
      <c r="K11" s="1"/>
      <c r="L11" s="5"/>
      <c r="M11" s="5"/>
      <c r="N11" s="5" t="str">
        <f>VLOOKUP(B11,'ダート登録者'!$A$2:$J$25,2,0)</f>
        <v>yuonero</v>
      </c>
      <c r="O11" s="49"/>
      <c r="P11" s="16"/>
      <c r="Q11" s="5">
        <v>8</v>
      </c>
      <c r="R11" s="9">
        <v>5</v>
      </c>
      <c r="S11" s="9">
        <v>6</v>
      </c>
      <c r="T11" s="5" t="str">
        <f>VLOOKUP(S11,$D$3:$N$15,2,0)</f>
        <v>フラグラブ</v>
      </c>
      <c r="U11" s="5" t="str">
        <f>VLOOKUP(S11,$D$3:$N$15,3,0)</f>
        <v>牡４</v>
      </c>
      <c r="V11" s="5">
        <f>VLOOKUP(S11,$D$3:$N$15,4,0)</f>
        <v>0</v>
      </c>
      <c r="W11" s="5">
        <f>VLOOKUP(S11,$D$3:$N$15,5,0)</f>
        <v>57</v>
      </c>
      <c r="X11" s="5" t="str">
        <f>VLOOKUP(S11,$D$3:$N$15,6,0)</f>
        <v>熊沢</v>
      </c>
      <c r="Y11" s="5" t="str">
        <f>VLOOKUP(S11,$D$3:$N$15,7,0)</f>
        <v>先行</v>
      </c>
      <c r="Z11" s="5">
        <f>VLOOKUP(S11,$D$3:$N$15,8,0)</f>
        <v>0</v>
      </c>
      <c r="AA11" s="5">
        <f>VLOOKUP(S11,$D$3:$N$15,9,0)</f>
        <v>0</v>
      </c>
      <c r="AB11" s="5"/>
      <c r="AC11" s="5">
        <f>VLOOKUP(S11,$D$3:$N$15,10,0)</f>
        <v>0</v>
      </c>
      <c r="AD11" s="5" t="str">
        <f>VLOOKUP(S11,$D$3:$N$15,11,0)</f>
        <v>ぴぴにき</v>
      </c>
      <c r="AE11" s="5">
        <v>4</v>
      </c>
    </row>
    <row r="12" spans="2:31" ht="13.5" customHeight="1">
      <c r="B12" s="5">
        <v>13</v>
      </c>
      <c r="C12" s="11">
        <v>7</v>
      </c>
      <c r="D12" s="11">
        <v>9</v>
      </c>
      <c r="E12" s="5" t="str">
        <f>VLOOKUP(B12,'ダート登録者'!$A$2:$J$25,4,0)</f>
        <v>ビスカピュルサン</v>
      </c>
      <c r="F12" s="5" t="str">
        <f>VLOOKUP(B12,'ダート登録者'!$A$2:$J$25,5,0)</f>
        <v>牝４</v>
      </c>
      <c r="G12" s="5"/>
      <c r="H12" s="5">
        <f>VLOOKUP(B12,'ダート登録者'!$A$1:$K$25,11,0)</f>
        <v>55</v>
      </c>
      <c r="I12" s="5" t="str">
        <f>VLOOKUP(B12,'ダート登録者'!$A$2:$J$25,9,0)</f>
        <v>勝浦</v>
      </c>
      <c r="J12" s="5" t="str">
        <f>VLOOKUP(B12,'ダート登録者'!$A$2:$J$25,8,0)</f>
        <v>差し</v>
      </c>
      <c r="K12" s="1"/>
      <c r="L12" s="5"/>
      <c r="M12" s="5"/>
      <c r="N12" s="5" t="str">
        <f>VLOOKUP(B12,'ダート登録者'!$A$2:$J$25,2,0)</f>
        <v>カマやん</v>
      </c>
      <c r="O12" s="49"/>
      <c r="P12" s="16"/>
      <c r="Q12" s="5">
        <v>9</v>
      </c>
      <c r="R12" s="10">
        <v>6</v>
      </c>
      <c r="S12" s="10">
        <v>7</v>
      </c>
      <c r="T12" s="5" t="str">
        <f>VLOOKUP(S12,$D$3:$N$15,2,0)</f>
        <v>ハギノジェンバラン</v>
      </c>
      <c r="U12" s="5" t="str">
        <f>VLOOKUP(S12,$D$3:$N$15,3,0)</f>
        <v>牝５</v>
      </c>
      <c r="V12" s="5">
        <f>VLOOKUP(S12,$D$3:$N$15,4,0)</f>
        <v>0</v>
      </c>
      <c r="W12" s="5">
        <f>VLOOKUP(S12,$D$3:$N$15,5,0)</f>
        <v>55</v>
      </c>
      <c r="X12" s="5" t="str">
        <f>VLOOKUP(S12,$D$3:$N$15,6,0)</f>
        <v>蛯名正</v>
      </c>
      <c r="Y12" s="5" t="str">
        <f>VLOOKUP(S12,$D$3:$N$15,7,0)</f>
        <v>差し</v>
      </c>
      <c r="Z12" s="5">
        <f>VLOOKUP(S12,$D$3:$N$15,8,0)</f>
        <v>0</v>
      </c>
      <c r="AA12" s="5">
        <f>VLOOKUP(S12,$D$3:$N$15,9,0)</f>
        <v>0</v>
      </c>
      <c r="AB12" s="5"/>
      <c r="AC12" s="5">
        <f>VLOOKUP(S12,$D$3:$N$15,10,0)</f>
        <v>0</v>
      </c>
      <c r="AD12" s="5" t="str">
        <f>VLOOKUP(S12,$D$3:$N$15,11,0)</f>
        <v>ハギ</v>
      </c>
      <c r="AE12" s="5">
        <v>3</v>
      </c>
    </row>
    <row r="13" spans="2:31" ht="13.5">
      <c r="B13" s="5">
        <v>14</v>
      </c>
      <c r="C13" s="11">
        <v>7</v>
      </c>
      <c r="D13" s="11">
        <v>10</v>
      </c>
      <c r="E13" s="5" t="str">
        <f>VLOOKUP(B13,'ダート登録者'!$A$2:$J$25,4,0)</f>
        <v>ラフィング</v>
      </c>
      <c r="F13" s="5" t="str">
        <f>VLOOKUP(B13,'ダート登録者'!$A$2:$J$25,5,0)</f>
        <v>牡４</v>
      </c>
      <c r="G13" s="5"/>
      <c r="H13" s="5">
        <f>VLOOKUP(B13,'ダート登録者'!$A$1:$K$25,11,0)</f>
        <v>57</v>
      </c>
      <c r="I13" s="5" t="str">
        <f>VLOOKUP(B13,'ダート登録者'!$A$2:$J$25,9,0)</f>
        <v>石橋守</v>
      </c>
      <c r="J13" s="5" t="str">
        <f>VLOOKUP(B13,'ダート登録者'!$A$2:$J$25,8,0)</f>
        <v>先行</v>
      </c>
      <c r="K13" s="1"/>
      <c r="L13" s="5"/>
      <c r="M13" s="5"/>
      <c r="N13" s="5" t="str">
        <f>VLOOKUP(B13,'ダート登録者'!$A$2:$J$25,2,0)</f>
        <v>きーよ</v>
      </c>
      <c r="Q13" s="5">
        <v>10</v>
      </c>
      <c r="R13" s="6">
        <v>2</v>
      </c>
      <c r="S13" s="6">
        <v>2</v>
      </c>
      <c r="T13" s="5" t="str">
        <f>VLOOKUP(S13,$D$3:$N$15,2,0)</f>
        <v>ハルヒトヒルハ</v>
      </c>
      <c r="U13" s="5" t="str">
        <f>VLOOKUP(S13,$D$3:$N$15,3,0)</f>
        <v>牡４</v>
      </c>
      <c r="V13" s="5">
        <f>VLOOKUP(S13,$D$3:$N$15,4,0)</f>
        <v>0</v>
      </c>
      <c r="W13" s="5">
        <f>VLOOKUP(S13,$D$3:$N$15,5,0)</f>
        <v>59</v>
      </c>
      <c r="X13" s="5" t="str">
        <f>VLOOKUP(S13,$D$3:$N$15,6,0)</f>
        <v>秋山</v>
      </c>
      <c r="Y13" s="5" t="str">
        <f>VLOOKUP(S13,$D$3:$N$15,7,0)</f>
        <v>差し</v>
      </c>
      <c r="Z13" s="5">
        <f>VLOOKUP(S13,$D$3:$N$15,8,0)</f>
        <v>0</v>
      </c>
      <c r="AA13" s="5">
        <f>VLOOKUP(S13,$D$3:$N$15,9,0)</f>
        <v>0</v>
      </c>
      <c r="AB13" s="5"/>
      <c r="AC13" s="5">
        <f>VLOOKUP(S13,$D$3:$N$15,10,0)</f>
        <v>0</v>
      </c>
      <c r="AD13" s="5" t="str">
        <f>VLOOKUP(S13,$D$3:$N$15,11,0)</f>
        <v>春日</v>
      </c>
      <c r="AE13" s="5">
        <v>2</v>
      </c>
    </row>
    <row r="14" spans="2:31" ht="13.5">
      <c r="B14" s="5">
        <v>23</v>
      </c>
      <c r="C14" s="12">
        <v>8</v>
      </c>
      <c r="D14" s="12">
        <v>11</v>
      </c>
      <c r="E14" s="5" t="str">
        <f>VLOOKUP(B14,'ダート登録者'!$A$2:$J$25,4,0)</f>
        <v>マサトシジンジン</v>
      </c>
      <c r="F14" s="5" t="str">
        <f>VLOOKUP(B14,'ダート登録者'!$A$2:$J$25,5,0)</f>
        <v>牡４</v>
      </c>
      <c r="G14" s="5"/>
      <c r="H14" s="5">
        <f>VLOOKUP(B14,'ダート登録者'!$A$1:$K$25,11,0)</f>
        <v>59</v>
      </c>
      <c r="I14" s="5" t="str">
        <f>VLOOKUP(B14,'ダート登録者'!$A$2:$J$25,9,0)</f>
        <v>柴原</v>
      </c>
      <c r="J14" s="5" t="str">
        <f>VLOOKUP(B14,'ダート登録者'!$A$2:$J$25,8,0)</f>
        <v>追込</v>
      </c>
      <c r="K14" s="1"/>
      <c r="L14" s="5"/>
      <c r="M14" s="5"/>
      <c r="N14" s="5" t="str">
        <f>VLOOKUP(B14,'ダート登録者'!$A$2:$J$25,2,0)</f>
        <v>まさとし</v>
      </c>
      <c r="Q14" s="5">
        <v>11</v>
      </c>
      <c r="R14" s="12">
        <v>8</v>
      </c>
      <c r="S14" s="12">
        <v>11</v>
      </c>
      <c r="T14" s="5" t="str">
        <f>VLOOKUP(S14,$D$3:$N$15,2,0)</f>
        <v>マサトシジンジン</v>
      </c>
      <c r="U14" s="5" t="str">
        <f>VLOOKUP(S14,$D$3:$N$15,3,0)</f>
        <v>牡４</v>
      </c>
      <c r="V14" s="5">
        <f>VLOOKUP(S14,$D$3:$N$15,4,0)</f>
        <v>0</v>
      </c>
      <c r="W14" s="5">
        <f>VLOOKUP(S14,$D$3:$N$15,5,0)</f>
        <v>59</v>
      </c>
      <c r="X14" s="5" t="str">
        <f>VLOOKUP(S14,$D$3:$N$15,6,0)</f>
        <v>柴原</v>
      </c>
      <c r="Y14" s="5" t="str">
        <f>VLOOKUP(S14,$D$3:$N$15,7,0)</f>
        <v>追込</v>
      </c>
      <c r="Z14" s="5">
        <f>VLOOKUP(S14,$D$3:$N$15,8,0)</f>
        <v>0</v>
      </c>
      <c r="AA14" s="5">
        <f>VLOOKUP(S14,$D$3:$N$15,9,0)</f>
        <v>0</v>
      </c>
      <c r="AB14" s="5"/>
      <c r="AC14" s="5">
        <f>VLOOKUP(S14,$D$3:$N$15,10,0)</f>
        <v>0</v>
      </c>
      <c r="AD14" s="5" t="str">
        <f>VLOOKUP(S14,$D$3:$N$15,11,0)</f>
        <v>まさとし</v>
      </c>
      <c r="AE14" s="5">
        <v>1</v>
      </c>
    </row>
    <row r="15" spans="2:31" ht="13.5">
      <c r="B15" s="5">
        <v>7</v>
      </c>
      <c r="C15" s="12">
        <v>8</v>
      </c>
      <c r="D15" s="12">
        <v>12</v>
      </c>
      <c r="E15" s="5" t="str">
        <f>VLOOKUP(B15,'ダート登録者'!$A$2:$J$25,4,0)</f>
        <v>シェリル</v>
      </c>
      <c r="F15" s="5" t="str">
        <f>VLOOKUP(B15,'ダート登録者'!$A$2:$J$25,5,0)</f>
        <v>牝５</v>
      </c>
      <c r="G15" s="5"/>
      <c r="H15" s="5">
        <f>VLOOKUP(B15,'ダート登録者'!$A$1:$K$25,11,0)</f>
        <v>55</v>
      </c>
      <c r="I15" s="5" t="str">
        <f>VLOOKUP(B15,'ダート登録者'!$A$2:$J$25,9,0)</f>
        <v>松永幹</v>
      </c>
      <c r="J15" s="5" t="str">
        <f>VLOOKUP(B15,'ダート登録者'!$A$2:$J$25,8,0)</f>
        <v>先行</v>
      </c>
      <c r="K15" s="1"/>
      <c r="L15" s="5"/>
      <c r="M15" s="5"/>
      <c r="N15" s="5" t="str">
        <f>VLOOKUP(B15,'ダート登録者'!$A$2:$J$25,2,0)</f>
        <v>KORN</v>
      </c>
      <c r="Q15" s="5">
        <v>12</v>
      </c>
      <c r="R15" s="12">
        <v>8</v>
      </c>
      <c r="S15" s="12">
        <v>12</v>
      </c>
      <c r="T15" s="5" t="str">
        <f>VLOOKUP(S15,$D$3:$N$15,2,0)</f>
        <v>シェリル</v>
      </c>
      <c r="U15" s="5" t="str">
        <f>VLOOKUP(S15,$D$3:$N$15,3,0)</f>
        <v>牝５</v>
      </c>
      <c r="V15" s="5">
        <f>VLOOKUP(S15,$D$3:$N$15,4,0)</f>
        <v>0</v>
      </c>
      <c r="W15" s="5">
        <f>VLOOKUP(S15,$D$3:$N$15,5,0)</f>
        <v>55</v>
      </c>
      <c r="X15" s="5" t="str">
        <f>VLOOKUP(S15,$D$3:$N$15,6,0)</f>
        <v>松永幹</v>
      </c>
      <c r="Y15" s="5" t="str">
        <f>VLOOKUP(S15,$D$3:$N$15,7,0)</f>
        <v>先行</v>
      </c>
      <c r="Z15" s="5">
        <f>VLOOKUP(S15,$D$3:$N$15,8,0)</f>
        <v>0</v>
      </c>
      <c r="AA15" s="5">
        <f>VLOOKUP(S15,$D$3:$N$15,9,0)</f>
        <v>0</v>
      </c>
      <c r="AB15" s="5"/>
      <c r="AC15" s="5">
        <f>VLOOKUP(S15,$D$3:$N$15,10,0)</f>
        <v>0</v>
      </c>
      <c r="AD15" s="5" t="str">
        <f>VLOOKUP(S15,$D$3:$N$15,11,0)</f>
        <v>KORN</v>
      </c>
      <c r="AE15" s="5">
        <v>1</v>
      </c>
    </row>
    <row r="16" spans="17:31" ht="13.5">
      <c r="Q16" s="52"/>
      <c r="R16" s="52"/>
      <c r="S16" s="52"/>
      <c r="T16" s="35"/>
      <c r="AA16" s="51" t="s">
        <v>286</v>
      </c>
      <c r="AB16" s="50"/>
      <c r="AC16" s="50"/>
      <c r="AD16" s="51" t="s">
        <v>287</v>
      </c>
      <c r="AE16" s="50"/>
    </row>
    <row r="17" spans="17:20" ht="13.5">
      <c r="Q17" s="52"/>
      <c r="R17" s="52"/>
      <c r="S17" s="52"/>
      <c r="T17" s="35"/>
    </row>
  </sheetData>
  <mergeCells count="8">
    <mergeCell ref="AA16:AC16"/>
    <mergeCell ref="AD16:AE16"/>
    <mergeCell ref="Q16:S16"/>
    <mergeCell ref="Q17:S17"/>
    <mergeCell ref="O7:O9"/>
    <mergeCell ref="O10:O12"/>
    <mergeCell ref="Q2:AE2"/>
    <mergeCell ref="B2:N2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E17"/>
  <sheetViews>
    <sheetView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3" width="2.625" style="0" customWidth="1"/>
    <col min="4" max="4" width="3.125" style="0" customWidth="1"/>
    <col min="5" max="5" width="15.625" style="0" customWidth="1"/>
    <col min="6" max="6" width="4.375" style="0" customWidth="1"/>
    <col min="7" max="7" width="10.125" style="0" customWidth="1"/>
    <col min="8" max="8" width="4.125" style="0" customWidth="1"/>
    <col min="9" max="9" width="6.125" style="0" customWidth="1"/>
    <col min="10" max="10" width="4.375" style="0" customWidth="1"/>
    <col min="11" max="11" width="2.625" style="0" customWidth="1"/>
    <col min="12" max="12" width="8.125" style="0" customWidth="1"/>
    <col min="13" max="13" width="4.625" style="0" customWidth="1"/>
    <col min="14" max="14" width="10.625" style="0" customWidth="1"/>
    <col min="15" max="15" width="50.625" style="0" customWidth="1"/>
    <col min="16" max="16" width="7.875" style="0" customWidth="1"/>
    <col min="17" max="17" width="2.75390625" style="0" customWidth="1"/>
    <col min="18" max="18" width="2.625" style="0" customWidth="1"/>
    <col min="19" max="19" width="3.125" style="0" customWidth="1"/>
    <col min="20" max="20" width="15.625" style="0" customWidth="1"/>
    <col min="21" max="21" width="4.375" style="0" customWidth="1"/>
    <col min="22" max="22" width="10.125" style="0" customWidth="1"/>
    <col min="23" max="23" width="4.125" style="0" customWidth="1"/>
    <col min="24" max="24" width="6.125" style="0" customWidth="1"/>
    <col min="25" max="25" width="4.375" style="0" customWidth="1"/>
    <col min="26" max="26" width="2.625" style="0" customWidth="1"/>
    <col min="27" max="27" width="8.125" style="0" customWidth="1"/>
    <col min="28" max="28" width="6.625" style="0" customWidth="1"/>
    <col min="29" max="29" width="4.625" style="0" customWidth="1"/>
    <col min="30" max="30" width="10.625" style="0" customWidth="1"/>
  </cols>
  <sheetData>
    <row r="2" spans="2:31" ht="13.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2:31" s="13" customFormat="1" ht="13.5">
      <c r="B3" s="1" t="s">
        <v>196</v>
      </c>
      <c r="C3" s="2" t="s">
        <v>0</v>
      </c>
      <c r="D3" s="29" t="s">
        <v>1</v>
      </c>
      <c r="E3" s="29" t="s">
        <v>2</v>
      </c>
      <c r="F3" s="29" t="s">
        <v>3</v>
      </c>
      <c r="G3" s="29" t="s">
        <v>4</v>
      </c>
      <c r="H3" s="30" t="s">
        <v>12</v>
      </c>
      <c r="I3" s="29" t="s">
        <v>5</v>
      </c>
      <c r="J3" s="29" t="s">
        <v>6</v>
      </c>
      <c r="K3" s="29" t="s">
        <v>7</v>
      </c>
      <c r="L3" s="29" t="s">
        <v>13</v>
      </c>
      <c r="M3" s="29" t="s">
        <v>8</v>
      </c>
      <c r="N3" s="29" t="s">
        <v>9</v>
      </c>
      <c r="Q3" s="2" t="s">
        <v>11</v>
      </c>
      <c r="R3" s="2" t="s">
        <v>0</v>
      </c>
      <c r="S3" s="2" t="s">
        <v>1</v>
      </c>
      <c r="T3" s="2" t="s">
        <v>2</v>
      </c>
      <c r="U3" s="2" t="s">
        <v>3</v>
      </c>
      <c r="V3" s="2" t="s">
        <v>4</v>
      </c>
      <c r="W3" s="3" t="s">
        <v>12</v>
      </c>
      <c r="X3" s="2" t="s">
        <v>5</v>
      </c>
      <c r="Y3" s="2" t="s">
        <v>6</v>
      </c>
      <c r="Z3" s="2" t="s">
        <v>7</v>
      </c>
      <c r="AA3" s="2" t="s">
        <v>13</v>
      </c>
      <c r="AB3" s="2" t="s">
        <v>10</v>
      </c>
      <c r="AC3" s="2" t="s">
        <v>8</v>
      </c>
      <c r="AD3" s="2" t="s">
        <v>9</v>
      </c>
      <c r="AE3" s="2" t="s">
        <v>20</v>
      </c>
    </row>
    <row r="4" spans="2:31" ht="13.5">
      <c r="B4" s="5"/>
      <c r="C4" s="4">
        <v>1</v>
      </c>
      <c r="D4" s="4">
        <v>1</v>
      </c>
      <c r="E4" s="5" t="e">
        <f>VLOOKUP(B4,'ダート登録者'!$A$2:$J$25,4,0)</f>
        <v>#N/A</v>
      </c>
      <c r="F4" s="5" t="e">
        <f>VLOOKUP(B4,'ダート登録者'!$A$2:$J$25,5,0)</f>
        <v>#N/A</v>
      </c>
      <c r="G4" s="5"/>
      <c r="H4" s="5" t="e">
        <f>VLOOKUP(B4,'ダート登録者'!$A$1:$K$25,11,0)</f>
        <v>#N/A</v>
      </c>
      <c r="I4" s="5" t="e">
        <f>VLOOKUP(B4,'ダート登録者'!$A$2:$J$25,9,0)</f>
        <v>#N/A</v>
      </c>
      <c r="J4" s="5" t="e">
        <f>VLOOKUP(B4,'ダート登録者'!$A$2:$J$25,8,0)</f>
        <v>#N/A</v>
      </c>
      <c r="K4" s="1"/>
      <c r="L4" s="5"/>
      <c r="M4" s="5"/>
      <c r="N4" s="5" t="e">
        <f>VLOOKUP(B4,'ダート登録者'!$A$2:$J$25,2,0)</f>
        <v>#N/A</v>
      </c>
      <c r="Q4" s="5"/>
      <c r="R4" s="4">
        <v>1</v>
      </c>
      <c r="S4" s="4">
        <v>1</v>
      </c>
      <c r="T4" s="5" t="e">
        <f aca="true" t="shared" si="0" ref="T4:T15">VLOOKUP(S4,$D$3:$N$15,2,0)</f>
        <v>#N/A</v>
      </c>
      <c r="U4" s="5" t="e">
        <f aca="true" t="shared" si="1" ref="U4:U15">VLOOKUP(S4,$D$3:$N$15,3,0)</f>
        <v>#N/A</v>
      </c>
      <c r="V4" s="5">
        <f aca="true" t="shared" si="2" ref="V4:V15">VLOOKUP(S4,$D$3:$N$15,4,0)</f>
        <v>0</v>
      </c>
      <c r="W4" s="5" t="e">
        <f aca="true" t="shared" si="3" ref="W4:W15">VLOOKUP(S4,$D$3:$N$15,5,0)</f>
        <v>#N/A</v>
      </c>
      <c r="X4" s="5" t="e">
        <f aca="true" t="shared" si="4" ref="X4:X15">VLOOKUP(S4,$D$3:$N$15,6,0)</f>
        <v>#N/A</v>
      </c>
      <c r="Y4" s="5" t="e">
        <f aca="true" t="shared" si="5" ref="Y4:Y15">VLOOKUP(S4,$D$3:$N$15,7,0)</f>
        <v>#N/A</v>
      </c>
      <c r="Z4" s="5">
        <f aca="true" t="shared" si="6" ref="Z4:Z15">VLOOKUP(S4,$D$3:$N$15,8,0)</f>
        <v>0</v>
      </c>
      <c r="AA4" s="5">
        <f aca="true" t="shared" si="7" ref="AA4:AA15">VLOOKUP(S4,$D$3:$N$15,9,0)</f>
        <v>0</v>
      </c>
      <c r="AB4" s="5"/>
      <c r="AC4" s="5">
        <f aca="true" t="shared" si="8" ref="AC4:AC15">VLOOKUP(S4,$D$3:$N$15,10,0)</f>
        <v>0</v>
      </c>
      <c r="AD4" s="5" t="e">
        <f aca="true" t="shared" si="9" ref="AD4:AD15">VLOOKUP(S4,$D$3:$N$15,11,0)</f>
        <v>#N/A</v>
      </c>
      <c r="AE4" s="5">
        <v>12</v>
      </c>
    </row>
    <row r="5" spans="2:31" ht="13.5">
      <c r="B5" s="5"/>
      <c r="C5" s="6">
        <v>2</v>
      </c>
      <c r="D5" s="6">
        <v>2</v>
      </c>
      <c r="E5" s="5" t="e">
        <f>VLOOKUP(B5,'ダート登録者'!$A$2:$J$25,4,0)</f>
        <v>#N/A</v>
      </c>
      <c r="F5" s="5" t="e">
        <f>VLOOKUP(B5,'ダート登録者'!$A$2:$J$25,5,0)</f>
        <v>#N/A</v>
      </c>
      <c r="G5" s="5"/>
      <c r="H5" s="5" t="e">
        <f>VLOOKUP(B5,'ダート登録者'!$A$1:$K$25,11,0)</f>
        <v>#N/A</v>
      </c>
      <c r="I5" s="5" t="e">
        <f>VLOOKUP(B5,'ダート登録者'!$A$2:$J$25,9,0)</f>
        <v>#N/A</v>
      </c>
      <c r="J5" s="5" t="e">
        <f>VLOOKUP(B5,'ダート登録者'!$A$2:$J$25,8,0)</f>
        <v>#N/A</v>
      </c>
      <c r="K5" s="1"/>
      <c r="L5" s="5"/>
      <c r="M5" s="5"/>
      <c r="N5" s="5" t="e">
        <f>VLOOKUP(B5,'ダート登録者'!$A$2:$J$25,2,0)</f>
        <v>#N/A</v>
      </c>
      <c r="Q5" s="5"/>
      <c r="R5" s="6">
        <v>2</v>
      </c>
      <c r="S5" s="6">
        <v>2</v>
      </c>
      <c r="T5" s="5" t="e">
        <f t="shared" si="0"/>
        <v>#N/A</v>
      </c>
      <c r="U5" s="5" t="e">
        <f t="shared" si="1"/>
        <v>#N/A</v>
      </c>
      <c r="V5" s="5">
        <f t="shared" si="2"/>
        <v>0</v>
      </c>
      <c r="W5" s="5" t="e">
        <f t="shared" si="3"/>
        <v>#N/A</v>
      </c>
      <c r="X5" s="5" t="e">
        <f t="shared" si="4"/>
        <v>#N/A</v>
      </c>
      <c r="Y5" s="5" t="e">
        <f t="shared" si="5"/>
        <v>#N/A</v>
      </c>
      <c r="Z5" s="5">
        <f t="shared" si="6"/>
        <v>0</v>
      </c>
      <c r="AA5" s="5">
        <f t="shared" si="7"/>
        <v>0</v>
      </c>
      <c r="AB5" s="5"/>
      <c r="AC5" s="5">
        <f t="shared" si="8"/>
        <v>0</v>
      </c>
      <c r="AD5" s="5" t="e">
        <f t="shared" si="9"/>
        <v>#N/A</v>
      </c>
      <c r="AE5" s="5">
        <v>10</v>
      </c>
    </row>
    <row r="6" spans="2:31" ht="13.5">
      <c r="B6" s="5"/>
      <c r="C6" s="7">
        <v>3</v>
      </c>
      <c r="D6" s="7">
        <v>3</v>
      </c>
      <c r="E6" s="5" t="e">
        <f>VLOOKUP(B6,'ダート登録者'!$A$2:$J$25,4,0)</f>
        <v>#N/A</v>
      </c>
      <c r="F6" s="5" t="e">
        <f>VLOOKUP(B6,'ダート登録者'!$A$2:$J$25,5,0)</f>
        <v>#N/A</v>
      </c>
      <c r="G6" s="5"/>
      <c r="H6" s="5" t="e">
        <f>VLOOKUP(B6,'ダート登録者'!$A$1:$K$25,11,0)</f>
        <v>#N/A</v>
      </c>
      <c r="I6" s="5" t="e">
        <f>VLOOKUP(B6,'ダート登録者'!$A$2:$J$25,9,0)</f>
        <v>#N/A</v>
      </c>
      <c r="J6" s="5" t="e">
        <f>VLOOKUP(B6,'ダート登録者'!$A$2:$J$25,8,0)</f>
        <v>#N/A</v>
      </c>
      <c r="K6" s="1"/>
      <c r="L6" s="5"/>
      <c r="M6" s="5"/>
      <c r="N6" s="5" t="e">
        <f>VLOOKUP(B6,'ダート登録者'!$A$2:$J$25,2,0)</f>
        <v>#N/A</v>
      </c>
      <c r="Q6" s="5"/>
      <c r="R6" s="7">
        <v>3</v>
      </c>
      <c r="S6" s="7">
        <v>3</v>
      </c>
      <c r="T6" s="5" t="e">
        <f t="shared" si="0"/>
        <v>#N/A</v>
      </c>
      <c r="U6" s="5" t="e">
        <f t="shared" si="1"/>
        <v>#N/A</v>
      </c>
      <c r="V6" s="5">
        <f t="shared" si="2"/>
        <v>0</v>
      </c>
      <c r="W6" s="5" t="e">
        <f t="shared" si="3"/>
        <v>#N/A</v>
      </c>
      <c r="X6" s="5" t="e">
        <f t="shared" si="4"/>
        <v>#N/A</v>
      </c>
      <c r="Y6" s="5" t="e">
        <f t="shared" si="5"/>
        <v>#N/A</v>
      </c>
      <c r="Z6" s="5">
        <f t="shared" si="6"/>
        <v>0</v>
      </c>
      <c r="AA6" s="5">
        <f t="shared" si="7"/>
        <v>0</v>
      </c>
      <c r="AB6" s="5"/>
      <c r="AC6" s="5">
        <f t="shared" si="8"/>
        <v>0</v>
      </c>
      <c r="AD6" s="5" t="e">
        <f t="shared" si="9"/>
        <v>#N/A</v>
      </c>
      <c r="AE6" s="5">
        <v>9</v>
      </c>
    </row>
    <row r="7" spans="2:31" ht="13.5" customHeight="1">
      <c r="B7" s="5"/>
      <c r="C7" s="8">
        <v>4</v>
      </c>
      <c r="D7" s="8">
        <v>4</v>
      </c>
      <c r="E7" s="5" t="e">
        <f>VLOOKUP(B7,'ダート登録者'!$A$2:$J$25,4,0)</f>
        <v>#N/A</v>
      </c>
      <c r="F7" s="5" t="e">
        <f>VLOOKUP(B7,'ダート登録者'!$A$2:$J$25,5,0)</f>
        <v>#N/A</v>
      </c>
      <c r="G7" s="5"/>
      <c r="H7" s="5" t="e">
        <f>VLOOKUP(B7,'ダート登録者'!$A$1:$K$25,11,0)</f>
        <v>#N/A</v>
      </c>
      <c r="I7" s="5" t="e">
        <f>VLOOKUP(B7,'ダート登録者'!$A$2:$J$25,9,0)</f>
        <v>#N/A</v>
      </c>
      <c r="J7" s="5" t="e">
        <f>VLOOKUP(B7,'ダート登録者'!$A$2:$J$25,8,0)</f>
        <v>#N/A</v>
      </c>
      <c r="K7" s="1"/>
      <c r="L7" s="5"/>
      <c r="M7" s="5"/>
      <c r="N7" s="5" t="e">
        <f>VLOOKUP(B7,'ダート登録者'!$A$2:$J$25,2,0)</f>
        <v>#N/A</v>
      </c>
      <c r="O7" s="49" t="s">
        <v>17</v>
      </c>
      <c r="P7" s="16"/>
      <c r="Q7" s="5"/>
      <c r="R7" s="8">
        <v>4</v>
      </c>
      <c r="S7" s="8">
        <v>4</v>
      </c>
      <c r="T7" s="5" t="e">
        <f t="shared" si="0"/>
        <v>#N/A</v>
      </c>
      <c r="U7" s="5" t="e">
        <f t="shared" si="1"/>
        <v>#N/A</v>
      </c>
      <c r="V7" s="5">
        <f t="shared" si="2"/>
        <v>0</v>
      </c>
      <c r="W7" s="5" t="e">
        <f t="shared" si="3"/>
        <v>#N/A</v>
      </c>
      <c r="X7" s="5" t="e">
        <f t="shared" si="4"/>
        <v>#N/A</v>
      </c>
      <c r="Y7" s="5" t="e">
        <f t="shared" si="5"/>
        <v>#N/A</v>
      </c>
      <c r="Z7" s="5">
        <f t="shared" si="6"/>
        <v>0</v>
      </c>
      <c r="AA7" s="5">
        <f t="shared" si="7"/>
        <v>0</v>
      </c>
      <c r="AB7" s="5"/>
      <c r="AC7" s="5">
        <f t="shared" si="8"/>
        <v>0</v>
      </c>
      <c r="AD7" s="5" t="e">
        <f t="shared" si="9"/>
        <v>#N/A</v>
      </c>
      <c r="AE7" s="5">
        <v>8</v>
      </c>
    </row>
    <row r="8" spans="2:31" ht="13.5" customHeight="1">
      <c r="B8" s="5"/>
      <c r="C8" s="9">
        <v>5</v>
      </c>
      <c r="D8" s="9">
        <v>5</v>
      </c>
      <c r="E8" s="5" t="e">
        <f>VLOOKUP(B8,'ダート登録者'!$A$2:$J$25,4,0)</f>
        <v>#N/A</v>
      </c>
      <c r="F8" s="5" t="e">
        <f>VLOOKUP(B8,'ダート登録者'!$A$2:$J$25,5,0)</f>
        <v>#N/A</v>
      </c>
      <c r="G8" s="5"/>
      <c r="H8" s="5" t="e">
        <f>VLOOKUP(B8,'ダート登録者'!$A$1:$K$25,11,0)</f>
        <v>#N/A</v>
      </c>
      <c r="I8" s="5" t="e">
        <f>VLOOKUP(B8,'ダート登録者'!$A$2:$J$25,9,0)</f>
        <v>#N/A</v>
      </c>
      <c r="J8" s="5" t="e">
        <f>VLOOKUP(B8,'ダート登録者'!$A$2:$J$25,8,0)</f>
        <v>#N/A</v>
      </c>
      <c r="K8" s="1"/>
      <c r="L8" s="5"/>
      <c r="M8" s="5"/>
      <c r="N8" s="5" t="e">
        <f>VLOOKUP(B8,'ダート登録者'!$A$2:$J$25,2,0)</f>
        <v>#N/A</v>
      </c>
      <c r="O8" s="49"/>
      <c r="P8" s="16"/>
      <c r="Q8" s="5"/>
      <c r="R8" s="9">
        <v>5</v>
      </c>
      <c r="S8" s="9">
        <v>5</v>
      </c>
      <c r="T8" s="5" t="e">
        <f t="shared" si="0"/>
        <v>#N/A</v>
      </c>
      <c r="U8" s="5" t="e">
        <f t="shared" si="1"/>
        <v>#N/A</v>
      </c>
      <c r="V8" s="5">
        <f t="shared" si="2"/>
        <v>0</v>
      </c>
      <c r="W8" s="5" t="e">
        <f t="shared" si="3"/>
        <v>#N/A</v>
      </c>
      <c r="X8" s="5" t="e">
        <f t="shared" si="4"/>
        <v>#N/A</v>
      </c>
      <c r="Y8" s="5" t="e">
        <f t="shared" si="5"/>
        <v>#N/A</v>
      </c>
      <c r="Z8" s="5">
        <f t="shared" si="6"/>
        <v>0</v>
      </c>
      <c r="AA8" s="5">
        <f t="shared" si="7"/>
        <v>0</v>
      </c>
      <c r="AB8" s="5"/>
      <c r="AC8" s="5">
        <f t="shared" si="8"/>
        <v>0</v>
      </c>
      <c r="AD8" s="5" t="e">
        <f t="shared" si="9"/>
        <v>#N/A</v>
      </c>
      <c r="AE8" s="5">
        <v>7</v>
      </c>
    </row>
    <row r="9" spans="2:31" ht="13.5" customHeight="1">
      <c r="B9" s="5"/>
      <c r="C9" s="9">
        <v>5</v>
      </c>
      <c r="D9" s="9">
        <v>6</v>
      </c>
      <c r="E9" s="5" t="e">
        <f>VLOOKUP(B9,'ダート登録者'!$A$2:$J$25,4,0)</f>
        <v>#N/A</v>
      </c>
      <c r="F9" s="5" t="e">
        <f>VLOOKUP(B9,'ダート登録者'!$A$2:$J$25,5,0)</f>
        <v>#N/A</v>
      </c>
      <c r="G9" s="5"/>
      <c r="H9" s="5" t="e">
        <f>VLOOKUP(B9,'ダート登録者'!$A$1:$K$25,11,0)</f>
        <v>#N/A</v>
      </c>
      <c r="I9" s="5" t="e">
        <f>VLOOKUP(B9,'ダート登録者'!$A$2:$J$25,9,0)</f>
        <v>#N/A</v>
      </c>
      <c r="J9" s="5" t="e">
        <f>VLOOKUP(B9,'ダート登録者'!$A$2:$J$25,8,0)</f>
        <v>#N/A</v>
      </c>
      <c r="K9" s="1"/>
      <c r="L9" s="5"/>
      <c r="M9" s="5"/>
      <c r="N9" s="5" t="e">
        <f>VLOOKUP(B9,'ダート登録者'!$A$2:$J$25,2,0)</f>
        <v>#N/A</v>
      </c>
      <c r="O9" s="49"/>
      <c r="P9" s="16"/>
      <c r="Q9" s="5"/>
      <c r="R9" s="9">
        <v>5</v>
      </c>
      <c r="S9" s="9">
        <v>6</v>
      </c>
      <c r="T9" s="5" t="e">
        <f t="shared" si="0"/>
        <v>#N/A</v>
      </c>
      <c r="U9" s="5" t="e">
        <f t="shared" si="1"/>
        <v>#N/A</v>
      </c>
      <c r="V9" s="5">
        <f t="shared" si="2"/>
        <v>0</v>
      </c>
      <c r="W9" s="5" t="e">
        <f t="shared" si="3"/>
        <v>#N/A</v>
      </c>
      <c r="X9" s="5" t="e">
        <f t="shared" si="4"/>
        <v>#N/A</v>
      </c>
      <c r="Y9" s="5" t="e">
        <f t="shared" si="5"/>
        <v>#N/A</v>
      </c>
      <c r="Z9" s="5">
        <f t="shared" si="6"/>
        <v>0</v>
      </c>
      <c r="AA9" s="5">
        <f t="shared" si="7"/>
        <v>0</v>
      </c>
      <c r="AB9" s="5"/>
      <c r="AC9" s="5">
        <f t="shared" si="8"/>
        <v>0</v>
      </c>
      <c r="AD9" s="5" t="e">
        <f t="shared" si="9"/>
        <v>#N/A</v>
      </c>
      <c r="AE9" s="5">
        <v>6</v>
      </c>
    </row>
    <row r="10" spans="2:31" ht="13.5" customHeight="1">
      <c r="B10" s="5"/>
      <c r="C10" s="10">
        <v>6</v>
      </c>
      <c r="D10" s="10">
        <v>7</v>
      </c>
      <c r="E10" s="5" t="e">
        <f>VLOOKUP(B10,'ダート登録者'!$A$2:$J$25,4,0)</f>
        <v>#N/A</v>
      </c>
      <c r="F10" s="5" t="e">
        <f>VLOOKUP(B10,'ダート登録者'!$A$2:$J$25,5,0)</f>
        <v>#N/A</v>
      </c>
      <c r="G10" s="5"/>
      <c r="H10" s="5" t="e">
        <f>VLOOKUP(B10,'ダート登録者'!$A$1:$K$25,11,0)</f>
        <v>#N/A</v>
      </c>
      <c r="I10" s="5" t="e">
        <f>VLOOKUP(B10,'ダート登録者'!$A$2:$J$25,9,0)</f>
        <v>#N/A</v>
      </c>
      <c r="J10" s="5" t="e">
        <f>VLOOKUP(B10,'ダート登録者'!$A$2:$J$25,8,0)</f>
        <v>#N/A</v>
      </c>
      <c r="K10" s="1"/>
      <c r="L10" s="5"/>
      <c r="M10" s="5"/>
      <c r="N10" s="5" t="e">
        <f>VLOOKUP(B10,'ダート登録者'!$A$2:$J$25,2,0)</f>
        <v>#N/A</v>
      </c>
      <c r="O10" s="49" t="s">
        <v>18</v>
      </c>
      <c r="P10" s="16"/>
      <c r="Q10" s="5"/>
      <c r="R10" s="10">
        <v>6</v>
      </c>
      <c r="S10" s="10">
        <v>7</v>
      </c>
      <c r="T10" s="5" t="e">
        <f t="shared" si="0"/>
        <v>#N/A</v>
      </c>
      <c r="U10" s="5" t="e">
        <f t="shared" si="1"/>
        <v>#N/A</v>
      </c>
      <c r="V10" s="5">
        <f t="shared" si="2"/>
        <v>0</v>
      </c>
      <c r="W10" s="5" t="e">
        <f t="shared" si="3"/>
        <v>#N/A</v>
      </c>
      <c r="X10" s="5" t="e">
        <f t="shared" si="4"/>
        <v>#N/A</v>
      </c>
      <c r="Y10" s="5" t="e">
        <f t="shared" si="5"/>
        <v>#N/A</v>
      </c>
      <c r="Z10" s="5">
        <f t="shared" si="6"/>
        <v>0</v>
      </c>
      <c r="AA10" s="5">
        <f t="shared" si="7"/>
        <v>0</v>
      </c>
      <c r="AB10" s="5"/>
      <c r="AC10" s="5">
        <f t="shared" si="8"/>
        <v>0</v>
      </c>
      <c r="AD10" s="5" t="e">
        <f t="shared" si="9"/>
        <v>#N/A</v>
      </c>
      <c r="AE10" s="5">
        <v>5</v>
      </c>
    </row>
    <row r="11" spans="2:31" ht="13.5" customHeight="1">
      <c r="B11" s="5"/>
      <c r="C11" s="10">
        <v>6</v>
      </c>
      <c r="D11" s="10">
        <v>8</v>
      </c>
      <c r="E11" s="5" t="e">
        <f>VLOOKUP(B11,'ダート登録者'!$A$2:$J$25,4,0)</f>
        <v>#N/A</v>
      </c>
      <c r="F11" s="5" t="e">
        <f>VLOOKUP(B11,'ダート登録者'!$A$2:$J$25,5,0)</f>
        <v>#N/A</v>
      </c>
      <c r="G11" s="5"/>
      <c r="H11" s="5" t="e">
        <f>VLOOKUP(B11,'ダート登録者'!$A$1:$K$25,11,0)</f>
        <v>#N/A</v>
      </c>
      <c r="I11" s="5" t="e">
        <f>VLOOKUP(B11,'ダート登録者'!$A$2:$J$25,9,0)</f>
        <v>#N/A</v>
      </c>
      <c r="J11" s="5" t="e">
        <f>VLOOKUP(B11,'ダート登録者'!$A$2:$J$25,8,0)</f>
        <v>#N/A</v>
      </c>
      <c r="K11" s="1"/>
      <c r="L11" s="5"/>
      <c r="M11" s="5"/>
      <c r="N11" s="5" t="e">
        <f>VLOOKUP(B11,'ダート登録者'!$A$2:$J$25,2,0)</f>
        <v>#N/A</v>
      </c>
      <c r="O11" s="49"/>
      <c r="P11" s="16"/>
      <c r="Q11" s="5"/>
      <c r="R11" s="10">
        <v>6</v>
      </c>
      <c r="S11" s="10">
        <v>8</v>
      </c>
      <c r="T11" s="5" t="e">
        <f t="shared" si="0"/>
        <v>#N/A</v>
      </c>
      <c r="U11" s="5" t="e">
        <f t="shared" si="1"/>
        <v>#N/A</v>
      </c>
      <c r="V11" s="5">
        <f t="shared" si="2"/>
        <v>0</v>
      </c>
      <c r="W11" s="5" t="e">
        <f t="shared" si="3"/>
        <v>#N/A</v>
      </c>
      <c r="X11" s="5" t="e">
        <f t="shared" si="4"/>
        <v>#N/A</v>
      </c>
      <c r="Y11" s="5" t="e">
        <f t="shared" si="5"/>
        <v>#N/A</v>
      </c>
      <c r="Z11" s="5">
        <f t="shared" si="6"/>
        <v>0</v>
      </c>
      <c r="AA11" s="5">
        <f t="shared" si="7"/>
        <v>0</v>
      </c>
      <c r="AB11" s="5"/>
      <c r="AC11" s="5">
        <f t="shared" si="8"/>
        <v>0</v>
      </c>
      <c r="AD11" s="5" t="e">
        <f t="shared" si="9"/>
        <v>#N/A</v>
      </c>
      <c r="AE11" s="5">
        <v>4</v>
      </c>
    </row>
    <row r="12" spans="2:31" ht="13.5" customHeight="1">
      <c r="B12" s="5"/>
      <c r="C12" s="11">
        <v>7</v>
      </c>
      <c r="D12" s="11">
        <v>9</v>
      </c>
      <c r="E12" s="5" t="e">
        <f>VLOOKUP(B12,'ダート登録者'!$A$2:$J$25,4,0)</f>
        <v>#N/A</v>
      </c>
      <c r="F12" s="5" t="e">
        <f>VLOOKUP(B12,'ダート登録者'!$A$2:$J$25,5,0)</f>
        <v>#N/A</v>
      </c>
      <c r="G12" s="5"/>
      <c r="H12" s="5" t="e">
        <f>VLOOKUP(B12,'ダート登録者'!$A$1:$K$25,11,0)</f>
        <v>#N/A</v>
      </c>
      <c r="I12" s="5" t="e">
        <f>VLOOKUP(B12,'ダート登録者'!$A$2:$J$25,9,0)</f>
        <v>#N/A</v>
      </c>
      <c r="J12" s="5" t="e">
        <f>VLOOKUP(B12,'ダート登録者'!$A$2:$J$25,8,0)</f>
        <v>#N/A</v>
      </c>
      <c r="K12" s="1"/>
      <c r="L12" s="5"/>
      <c r="M12" s="5"/>
      <c r="N12" s="5" t="e">
        <f>VLOOKUP(B12,'ダート登録者'!$A$2:$J$25,2,0)</f>
        <v>#N/A</v>
      </c>
      <c r="O12" s="49"/>
      <c r="P12" s="16"/>
      <c r="Q12" s="5"/>
      <c r="R12" s="11">
        <v>7</v>
      </c>
      <c r="S12" s="11">
        <v>9</v>
      </c>
      <c r="T12" s="5" t="e">
        <f t="shared" si="0"/>
        <v>#N/A</v>
      </c>
      <c r="U12" s="5" t="e">
        <f t="shared" si="1"/>
        <v>#N/A</v>
      </c>
      <c r="V12" s="5">
        <f t="shared" si="2"/>
        <v>0</v>
      </c>
      <c r="W12" s="5" t="e">
        <f t="shared" si="3"/>
        <v>#N/A</v>
      </c>
      <c r="X12" s="5" t="e">
        <f t="shared" si="4"/>
        <v>#N/A</v>
      </c>
      <c r="Y12" s="5" t="e">
        <f t="shared" si="5"/>
        <v>#N/A</v>
      </c>
      <c r="Z12" s="5">
        <f t="shared" si="6"/>
        <v>0</v>
      </c>
      <c r="AA12" s="5">
        <f t="shared" si="7"/>
        <v>0</v>
      </c>
      <c r="AB12" s="5"/>
      <c r="AC12" s="5">
        <f t="shared" si="8"/>
        <v>0</v>
      </c>
      <c r="AD12" s="5" t="e">
        <f t="shared" si="9"/>
        <v>#N/A</v>
      </c>
      <c r="AE12" s="5">
        <v>3</v>
      </c>
    </row>
    <row r="13" spans="2:31" ht="13.5">
      <c r="B13" s="5"/>
      <c r="C13" s="11">
        <v>7</v>
      </c>
      <c r="D13" s="11">
        <v>10</v>
      </c>
      <c r="E13" s="5" t="e">
        <f>VLOOKUP(B13,'ダート登録者'!$A$2:$J$25,4,0)</f>
        <v>#N/A</v>
      </c>
      <c r="F13" s="5" t="e">
        <f>VLOOKUP(B13,'ダート登録者'!$A$2:$J$25,5,0)</f>
        <v>#N/A</v>
      </c>
      <c r="G13" s="5"/>
      <c r="H13" s="5" t="e">
        <f>VLOOKUP(B13,'ダート登録者'!$A$1:$K$25,11,0)</f>
        <v>#N/A</v>
      </c>
      <c r="I13" s="5" t="e">
        <f>VLOOKUP(B13,'ダート登録者'!$A$2:$J$25,9,0)</f>
        <v>#N/A</v>
      </c>
      <c r="J13" s="5" t="e">
        <f>VLOOKUP(B13,'ダート登録者'!$A$2:$J$25,8,0)</f>
        <v>#N/A</v>
      </c>
      <c r="K13" s="1"/>
      <c r="L13" s="5"/>
      <c r="M13" s="5"/>
      <c r="N13" s="5" t="e">
        <f>VLOOKUP(B13,'ダート登録者'!$A$2:$J$25,2,0)</f>
        <v>#N/A</v>
      </c>
      <c r="Q13" s="5"/>
      <c r="R13" s="11">
        <v>7</v>
      </c>
      <c r="S13" s="11">
        <v>10</v>
      </c>
      <c r="T13" s="5" t="e">
        <f t="shared" si="0"/>
        <v>#N/A</v>
      </c>
      <c r="U13" s="5" t="e">
        <f t="shared" si="1"/>
        <v>#N/A</v>
      </c>
      <c r="V13" s="5">
        <f t="shared" si="2"/>
        <v>0</v>
      </c>
      <c r="W13" s="5" t="e">
        <f t="shared" si="3"/>
        <v>#N/A</v>
      </c>
      <c r="X13" s="5" t="e">
        <f t="shared" si="4"/>
        <v>#N/A</v>
      </c>
      <c r="Y13" s="5" t="e">
        <f t="shared" si="5"/>
        <v>#N/A</v>
      </c>
      <c r="Z13" s="5">
        <f t="shared" si="6"/>
        <v>0</v>
      </c>
      <c r="AA13" s="5">
        <f t="shared" si="7"/>
        <v>0</v>
      </c>
      <c r="AB13" s="5"/>
      <c r="AC13" s="5">
        <f t="shared" si="8"/>
        <v>0</v>
      </c>
      <c r="AD13" s="5" t="e">
        <f t="shared" si="9"/>
        <v>#N/A</v>
      </c>
      <c r="AE13" s="5">
        <v>2</v>
      </c>
    </row>
    <row r="14" spans="2:31" ht="13.5">
      <c r="B14" s="5"/>
      <c r="C14" s="12">
        <v>8</v>
      </c>
      <c r="D14" s="12">
        <v>11</v>
      </c>
      <c r="E14" s="5" t="e">
        <f>VLOOKUP(B14,'ダート登録者'!$A$2:$J$25,4,0)</f>
        <v>#N/A</v>
      </c>
      <c r="F14" s="5" t="e">
        <f>VLOOKUP(B14,'ダート登録者'!$A$2:$J$25,5,0)</f>
        <v>#N/A</v>
      </c>
      <c r="G14" s="5"/>
      <c r="H14" s="5" t="e">
        <f>VLOOKUP(B14,'ダート登録者'!$A$1:$K$25,11,0)</f>
        <v>#N/A</v>
      </c>
      <c r="I14" s="5" t="e">
        <f>VLOOKUP(B14,'ダート登録者'!$A$2:$J$25,9,0)</f>
        <v>#N/A</v>
      </c>
      <c r="J14" s="5" t="e">
        <f>VLOOKUP(B14,'ダート登録者'!$A$2:$J$25,8,0)</f>
        <v>#N/A</v>
      </c>
      <c r="K14" s="1"/>
      <c r="L14" s="5"/>
      <c r="M14" s="5"/>
      <c r="N14" s="5" t="e">
        <f>VLOOKUP(B14,'ダート登録者'!$A$2:$J$25,2,0)</f>
        <v>#N/A</v>
      </c>
      <c r="Q14" s="5"/>
      <c r="R14" s="12">
        <v>8</v>
      </c>
      <c r="S14" s="12">
        <v>11</v>
      </c>
      <c r="T14" s="5" t="e">
        <f t="shared" si="0"/>
        <v>#N/A</v>
      </c>
      <c r="U14" s="5" t="e">
        <f t="shared" si="1"/>
        <v>#N/A</v>
      </c>
      <c r="V14" s="5">
        <f t="shared" si="2"/>
        <v>0</v>
      </c>
      <c r="W14" s="5" t="e">
        <f t="shared" si="3"/>
        <v>#N/A</v>
      </c>
      <c r="X14" s="5" t="e">
        <f t="shared" si="4"/>
        <v>#N/A</v>
      </c>
      <c r="Y14" s="5" t="e">
        <f t="shared" si="5"/>
        <v>#N/A</v>
      </c>
      <c r="Z14" s="5">
        <f t="shared" si="6"/>
        <v>0</v>
      </c>
      <c r="AA14" s="5">
        <f t="shared" si="7"/>
        <v>0</v>
      </c>
      <c r="AB14" s="5"/>
      <c r="AC14" s="5">
        <f t="shared" si="8"/>
        <v>0</v>
      </c>
      <c r="AD14" s="5" t="e">
        <f t="shared" si="9"/>
        <v>#N/A</v>
      </c>
      <c r="AE14" s="5">
        <v>1</v>
      </c>
    </row>
    <row r="15" spans="2:31" ht="13.5">
      <c r="B15" s="5"/>
      <c r="C15" s="12">
        <v>8</v>
      </c>
      <c r="D15" s="12">
        <v>12</v>
      </c>
      <c r="E15" s="5" t="e">
        <f>VLOOKUP(B15,'ダート登録者'!$A$2:$J$25,4,0)</f>
        <v>#N/A</v>
      </c>
      <c r="F15" s="5" t="e">
        <f>VLOOKUP(B15,'ダート登録者'!$A$2:$J$25,5,0)</f>
        <v>#N/A</v>
      </c>
      <c r="G15" s="5"/>
      <c r="H15" s="5" t="e">
        <f>VLOOKUP(B15,'ダート登録者'!$A$1:$K$25,11,0)</f>
        <v>#N/A</v>
      </c>
      <c r="I15" s="5" t="e">
        <f>VLOOKUP(B15,'ダート登録者'!$A$2:$J$25,9,0)</f>
        <v>#N/A</v>
      </c>
      <c r="J15" s="5" t="e">
        <f>VLOOKUP(B15,'ダート登録者'!$A$2:$J$25,8,0)</f>
        <v>#N/A</v>
      </c>
      <c r="K15" s="1"/>
      <c r="L15" s="5"/>
      <c r="M15" s="5"/>
      <c r="N15" s="5" t="e">
        <f>VLOOKUP(B15,'ダート登録者'!$A$2:$J$25,2,0)</f>
        <v>#N/A</v>
      </c>
      <c r="Q15" s="5"/>
      <c r="R15" s="12">
        <v>8</v>
      </c>
      <c r="S15" s="12">
        <v>12</v>
      </c>
      <c r="T15" s="5" t="e">
        <f t="shared" si="0"/>
        <v>#N/A</v>
      </c>
      <c r="U15" s="5" t="e">
        <f t="shared" si="1"/>
        <v>#N/A</v>
      </c>
      <c r="V15" s="5">
        <f t="shared" si="2"/>
        <v>0</v>
      </c>
      <c r="W15" s="5" t="e">
        <f t="shared" si="3"/>
        <v>#N/A</v>
      </c>
      <c r="X15" s="5" t="e">
        <f t="shared" si="4"/>
        <v>#N/A</v>
      </c>
      <c r="Y15" s="5" t="e">
        <f t="shared" si="5"/>
        <v>#N/A</v>
      </c>
      <c r="Z15" s="5">
        <f t="shared" si="6"/>
        <v>0</v>
      </c>
      <c r="AA15" s="5">
        <f t="shared" si="7"/>
        <v>0</v>
      </c>
      <c r="AB15" s="5"/>
      <c r="AC15" s="5">
        <f t="shared" si="8"/>
        <v>0</v>
      </c>
      <c r="AD15" s="5" t="e">
        <f t="shared" si="9"/>
        <v>#N/A</v>
      </c>
      <c r="AE15" s="5">
        <v>1</v>
      </c>
    </row>
    <row r="16" spans="17:31" ht="13.5">
      <c r="Q16" s="52"/>
      <c r="R16" s="52"/>
      <c r="S16" s="52"/>
      <c r="T16" s="35"/>
      <c r="AA16" s="51" t="s">
        <v>197</v>
      </c>
      <c r="AB16" s="50"/>
      <c r="AC16" s="50"/>
      <c r="AD16" s="51" t="s">
        <v>198</v>
      </c>
      <c r="AE16" s="50"/>
    </row>
    <row r="17" spans="17:20" ht="13.5">
      <c r="Q17" s="52"/>
      <c r="R17" s="52"/>
      <c r="S17" s="52"/>
      <c r="T17" s="35"/>
    </row>
  </sheetData>
  <mergeCells count="8">
    <mergeCell ref="O7:O9"/>
    <mergeCell ref="O10:O12"/>
    <mergeCell ref="Q2:AE2"/>
    <mergeCell ref="B2:N2"/>
    <mergeCell ref="AA16:AC16"/>
    <mergeCell ref="AD16:AE16"/>
    <mergeCell ref="Q16:S16"/>
    <mergeCell ref="Q17:S17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zoomScale="85" zoomScaleNormal="85" workbookViewId="0" topLeftCell="A1">
      <selection activeCell="F25" sqref="F25"/>
    </sheetView>
  </sheetViews>
  <sheetFormatPr defaultColWidth="9.00390625" defaultRowHeight="13.5"/>
  <cols>
    <col min="1" max="1" width="4.125" style="0" customWidth="1"/>
    <col min="2" max="2" width="11.25390625" style="0" customWidth="1"/>
    <col min="3" max="3" width="8.125" style="0" customWidth="1"/>
    <col min="4" max="4" width="15.625" style="0" customWidth="1"/>
    <col min="5" max="5" width="5.125" style="0" customWidth="1"/>
    <col min="6" max="7" width="15.625" style="0" customWidth="1"/>
    <col min="8" max="8" width="5.125" style="0" customWidth="1"/>
    <col min="9" max="9" width="6.125" style="0" customWidth="1"/>
    <col min="10" max="11" width="8.625" style="0" customWidth="1"/>
  </cols>
  <sheetData>
    <row r="1" spans="1:11" ht="13.5">
      <c r="A1" s="23" t="s">
        <v>131</v>
      </c>
      <c r="B1" s="23" t="s">
        <v>78</v>
      </c>
      <c r="C1" s="23" t="s">
        <v>79</v>
      </c>
      <c r="D1" s="23" t="s">
        <v>2</v>
      </c>
      <c r="E1" s="23" t="s">
        <v>3</v>
      </c>
      <c r="F1" s="23" t="s">
        <v>80</v>
      </c>
      <c r="G1" s="23" t="s">
        <v>81</v>
      </c>
      <c r="H1" s="23" t="s">
        <v>6</v>
      </c>
      <c r="I1" s="23" t="s">
        <v>5</v>
      </c>
      <c r="J1" s="23" t="s">
        <v>82</v>
      </c>
      <c r="K1" s="23" t="s">
        <v>206</v>
      </c>
    </row>
    <row r="2" spans="1:11" ht="13.5">
      <c r="A2" s="24">
        <v>1</v>
      </c>
      <c r="B2" s="20" t="s">
        <v>132</v>
      </c>
      <c r="C2" s="20" t="s">
        <v>83</v>
      </c>
      <c r="D2" s="20" t="s">
        <v>133</v>
      </c>
      <c r="E2" s="20" t="s">
        <v>84</v>
      </c>
      <c r="F2" s="20" t="s">
        <v>134</v>
      </c>
      <c r="G2" s="20" t="s">
        <v>135</v>
      </c>
      <c r="H2" s="20" t="s">
        <v>85</v>
      </c>
      <c r="I2" s="20" t="s">
        <v>86</v>
      </c>
      <c r="J2" s="20" t="s">
        <v>136</v>
      </c>
      <c r="K2" s="31">
        <v>57</v>
      </c>
    </row>
    <row r="3" spans="1:11" ht="13.5">
      <c r="A3" s="24">
        <v>2</v>
      </c>
      <c r="B3" s="20" t="s">
        <v>42</v>
      </c>
      <c r="C3" s="20" t="s">
        <v>87</v>
      </c>
      <c r="D3" s="20" t="s">
        <v>137</v>
      </c>
      <c r="E3" s="20" t="s">
        <v>88</v>
      </c>
      <c r="F3" s="20" t="s">
        <v>89</v>
      </c>
      <c r="G3" s="20" t="s">
        <v>90</v>
      </c>
      <c r="H3" s="20" t="s">
        <v>85</v>
      </c>
      <c r="I3" s="20" t="s">
        <v>91</v>
      </c>
      <c r="J3" s="25" t="s">
        <v>138</v>
      </c>
      <c r="K3" s="32">
        <v>59</v>
      </c>
    </row>
    <row r="4" spans="1:11" ht="13.5">
      <c r="A4" s="26">
        <v>3</v>
      </c>
      <c r="B4" s="19" t="s">
        <v>42</v>
      </c>
      <c r="C4" s="19" t="s">
        <v>87</v>
      </c>
      <c r="D4" s="19" t="s">
        <v>139</v>
      </c>
      <c r="E4" s="19" t="s">
        <v>92</v>
      </c>
      <c r="F4" s="19" t="s">
        <v>89</v>
      </c>
      <c r="G4" s="19" t="s">
        <v>140</v>
      </c>
      <c r="H4" s="19" t="s">
        <v>93</v>
      </c>
      <c r="I4" s="19" t="s">
        <v>141</v>
      </c>
      <c r="J4" s="19" t="s">
        <v>142</v>
      </c>
      <c r="K4" s="33">
        <v>59</v>
      </c>
    </row>
    <row r="5" spans="1:11" ht="13.5">
      <c r="A5" s="26">
        <v>4</v>
      </c>
      <c r="B5" s="19" t="s">
        <v>143</v>
      </c>
      <c r="C5" s="19" t="s">
        <v>95</v>
      </c>
      <c r="D5" s="19" t="s">
        <v>144</v>
      </c>
      <c r="E5" s="19" t="s">
        <v>88</v>
      </c>
      <c r="F5" s="19" t="s">
        <v>145</v>
      </c>
      <c r="G5" s="19" t="s">
        <v>146</v>
      </c>
      <c r="H5" s="19" t="s">
        <v>93</v>
      </c>
      <c r="I5" s="19" t="s">
        <v>147</v>
      </c>
      <c r="J5" s="19" t="s">
        <v>142</v>
      </c>
      <c r="K5" s="33">
        <v>57</v>
      </c>
    </row>
    <row r="6" spans="1:11" ht="13.5">
      <c r="A6" s="24">
        <v>5</v>
      </c>
      <c r="B6" s="20" t="s">
        <v>143</v>
      </c>
      <c r="C6" s="20" t="s">
        <v>95</v>
      </c>
      <c r="D6" s="20" t="s">
        <v>148</v>
      </c>
      <c r="E6" s="20" t="s">
        <v>88</v>
      </c>
      <c r="F6" s="20" t="s">
        <v>89</v>
      </c>
      <c r="G6" s="20" t="s">
        <v>149</v>
      </c>
      <c r="H6" s="20" t="s">
        <v>96</v>
      </c>
      <c r="I6" s="20" t="s">
        <v>97</v>
      </c>
      <c r="J6" s="25" t="s">
        <v>150</v>
      </c>
      <c r="K6" s="32">
        <v>59</v>
      </c>
    </row>
    <row r="7" spans="1:11" ht="13.5">
      <c r="A7" s="24">
        <v>6</v>
      </c>
      <c r="B7" s="20" t="s">
        <v>98</v>
      </c>
      <c r="C7" s="20" t="s">
        <v>99</v>
      </c>
      <c r="D7" s="20" t="s">
        <v>151</v>
      </c>
      <c r="E7" s="20" t="s">
        <v>100</v>
      </c>
      <c r="F7" s="20" t="s">
        <v>89</v>
      </c>
      <c r="G7" s="20" t="s">
        <v>152</v>
      </c>
      <c r="H7" s="20" t="s">
        <v>85</v>
      </c>
      <c r="I7" s="20" t="s">
        <v>91</v>
      </c>
      <c r="J7" s="25" t="s">
        <v>138</v>
      </c>
      <c r="K7" s="32">
        <v>57</v>
      </c>
    </row>
    <row r="8" spans="1:11" ht="13.5">
      <c r="A8" s="26">
        <v>7</v>
      </c>
      <c r="B8" s="19" t="s">
        <v>153</v>
      </c>
      <c r="C8" s="19" t="s">
        <v>99</v>
      </c>
      <c r="D8" s="19" t="s">
        <v>154</v>
      </c>
      <c r="E8" s="19" t="s">
        <v>100</v>
      </c>
      <c r="F8" s="19" t="s">
        <v>155</v>
      </c>
      <c r="G8" s="19" t="s">
        <v>156</v>
      </c>
      <c r="H8" s="19" t="s">
        <v>96</v>
      </c>
      <c r="I8" s="19" t="s">
        <v>101</v>
      </c>
      <c r="J8" s="27" t="s">
        <v>157</v>
      </c>
      <c r="K8" s="33">
        <v>55</v>
      </c>
    </row>
    <row r="9" spans="1:11" ht="13.5">
      <c r="A9" s="26">
        <v>8</v>
      </c>
      <c r="B9" s="19" t="s">
        <v>158</v>
      </c>
      <c r="C9" s="19" t="s">
        <v>95</v>
      </c>
      <c r="D9" s="19" t="s">
        <v>159</v>
      </c>
      <c r="E9" s="19" t="s">
        <v>92</v>
      </c>
      <c r="F9" s="19" t="s">
        <v>160</v>
      </c>
      <c r="G9" s="19" t="s">
        <v>161</v>
      </c>
      <c r="H9" s="19" t="s">
        <v>93</v>
      </c>
      <c r="I9" s="19" t="s">
        <v>102</v>
      </c>
      <c r="J9" s="19" t="s">
        <v>162</v>
      </c>
      <c r="K9" s="33">
        <v>57</v>
      </c>
    </row>
    <row r="10" spans="1:11" ht="13.5">
      <c r="A10" s="24">
        <v>9</v>
      </c>
      <c r="B10" s="20" t="s">
        <v>163</v>
      </c>
      <c r="C10" s="20" t="s">
        <v>95</v>
      </c>
      <c r="D10" s="20" t="s">
        <v>164</v>
      </c>
      <c r="E10" s="20" t="s">
        <v>84</v>
      </c>
      <c r="F10" s="20" t="s">
        <v>89</v>
      </c>
      <c r="G10" s="20" t="s">
        <v>165</v>
      </c>
      <c r="H10" s="20" t="s">
        <v>85</v>
      </c>
      <c r="I10" s="20" t="s">
        <v>103</v>
      </c>
      <c r="J10" s="25" t="s">
        <v>166</v>
      </c>
      <c r="K10" s="32">
        <v>59</v>
      </c>
    </row>
    <row r="11" spans="1:11" ht="13.5">
      <c r="A11" s="24">
        <v>10</v>
      </c>
      <c r="B11" s="20" t="s">
        <v>167</v>
      </c>
      <c r="C11" s="20" t="s">
        <v>104</v>
      </c>
      <c r="D11" s="20" t="s">
        <v>168</v>
      </c>
      <c r="E11" s="20" t="s">
        <v>105</v>
      </c>
      <c r="F11" s="20" t="s">
        <v>145</v>
      </c>
      <c r="G11" s="20" t="s">
        <v>106</v>
      </c>
      <c r="H11" s="20" t="s">
        <v>85</v>
      </c>
      <c r="I11" s="20" t="s">
        <v>107</v>
      </c>
      <c r="J11" s="25" t="s">
        <v>150</v>
      </c>
      <c r="K11" s="32">
        <v>55</v>
      </c>
    </row>
    <row r="12" spans="1:11" ht="13.5">
      <c r="A12" s="26">
        <v>11</v>
      </c>
      <c r="B12" s="19" t="s">
        <v>16</v>
      </c>
      <c r="C12" s="19" t="s">
        <v>108</v>
      </c>
      <c r="D12" s="19" t="s">
        <v>56</v>
      </c>
      <c r="E12" s="19" t="s">
        <v>84</v>
      </c>
      <c r="F12" s="19" t="s">
        <v>89</v>
      </c>
      <c r="G12" s="19" t="s">
        <v>169</v>
      </c>
      <c r="H12" s="19" t="s">
        <v>85</v>
      </c>
      <c r="I12" s="19" t="s">
        <v>109</v>
      </c>
      <c r="J12" s="28" t="s">
        <v>138</v>
      </c>
      <c r="K12" s="34">
        <v>59</v>
      </c>
    </row>
    <row r="13" spans="1:11" ht="13.5">
      <c r="A13" s="26">
        <v>12</v>
      </c>
      <c r="B13" s="19" t="s">
        <v>16</v>
      </c>
      <c r="C13" s="19" t="s">
        <v>108</v>
      </c>
      <c r="D13" s="19" t="s">
        <v>57</v>
      </c>
      <c r="E13" s="19" t="s">
        <v>84</v>
      </c>
      <c r="F13" s="19" t="s">
        <v>170</v>
      </c>
      <c r="G13" s="19" t="s">
        <v>161</v>
      </c>
      <c r="H13" s="19" t="s">
        <v>85</v>
      </c>
      <c r="I13" s="19" t="s">
        <v>110</v>
      </c>
      <c r="J13" s="28" t="s">
        <v>150</v>
      </c>
      <c r="K13" s="34">
        <v>57</v>
      </c>
    </row>
    <row r="14" spans="1:11" ht="13.5">
      <c r="A14" s="24">
        <v>13</v>
      </c>
      <c r="B14" s="20" t="s">
        <v>111</v>
      </c>
      <c r="C14" s="20" t="s">
        <v>87</v>
      </c>
      <c r="D14" s="20" t="s">
        <v>171</v>
      </c>
      <c r="E14" s="20" t="s">
        <v>112</v>
      </c>
      <c r="F14" s="20" t="s">
        <v>113</v>
      </c>
      <c r="G14" s="20" t="s">
        <v>161</v>
      </c>
      <c r="H14" s="20" t="s">
        <v>85</v>
      </c>
      <c r="I14" s="20" t="s">
        <v>114</v>
      </c>
      <c r="J14" s="20" t="s">
        <v>136</v>
      </c>
      <c r="K14" s="31">
        <v>55</v>
      </c>
    </row>
    <row r="15" spans="1:11" ht="13.5">
      <c r="A15" s="24">
        <v>14</v>
      </c>
      <c r="B15" s="20" t="s">
        <v>172</v>
      </c>
      <c r="C15" s="20" t="s">
        <v>104</v>
      </c>
      <c r="D15" s="20" t="s">
        <v>173</v>
      </c>
      <c r="E15" s="20" t="s">
        <v>84</v>
      </c>
      <c r="F15" s="20" t="s">
        <v>174</v>
      </c>
      <c r="G15" s="20" t="s">
        <v>175</v>
      </c>
      <c r="H15" s="20" t="s">
        <v>96</v>
      </c>
      <c r="I15" s="20" t="s">
        <v>115</v>
      </c>
      <c r="J15" s="25" t="s">
        <v>176</v>
      </c>
      <c r="K15" s="32">
        <v>57</v>
      </c>
    </row>
    <row r="16" spans="1:11" ht="13.5">
      <c r="A16" s="26">
        <v>15</v>
      </c>
      <c r="B16" s="19" t="s">
        <v>177</v>
      </c>
      <c r="C16" s="19" t="s">
        <v>116</v>
      </c>
      <c r="D16" s="19" t="s">
        <v>63</v>
      </c>
      <c r="E16" s="19" t="s">
        <v>92</v>
      </c>
      <c r="F16" s="19" t="s">
        <v>117</v>
      </c>
      <c r="G16" s="19" t="s">
        <v>178</v>
      </c>
      <c r="H16" s="19" t="s">
        <v>93</v>
      </c>
      <c r="I16" s="19" t="s">
        <v>118</v>
      </c>
      <c r="J16" s="19" t="s">
        <v>179</v>
      </c>
      <c r="K16" s="33">
        <v>57</v>
      </c>
    </row>
    <row r="17" spans="1:11" ht="13.5">
      <c r="A17" s="26">
        <v>16</v>
      </c>
      <c r="B17" s="19" t="s">
        <v>180</v>
      </c>
      <c r="C17" s="19" t="s">
        <v>116</v>
      </c>
      <c r="D17" s="19" t="s">
        <v>181</v>
      </c>
      <c r="E17" s="19" t="s">
        <v>84</v>
      </c>
      <c r="F17" s="19" t="s">
        <v>170</v>
      </c>
      <c r="G17" s="19" t="s">
        <v>182</v>
      </c>
      <c r="H17" s="19" t="s">
        <v>85</v>
      </c>
      <c r="I17" s="19" t="s">
        <v>119</v>
      </c>
      <c r="J17" s="28" t="s">
        <v>150</v>
      </c>
      <c r="K17" s="34">
        <v>57</v>
      </c>
    </row>
    <row r="18" spans="1:11" ht="13.5">
      <c r="A18" s="24">
        <v>17</v>
      </c>
      <c r="B18" s="20" t="s">
        <v>120</v>
      </c>
      <c r="C18" s="20" t="s">
        <v>104</v>
      </c>
      <c r="D18" s="20" t="s">
        <v>183</v>
      </c>
      <c r="E18" s="20" t="s">
        <v>105</v>
      </c>
      <c r="F18" s="20" t="s">
        <v>121</v>
      </c>
      <c r="G18" s="20" t="s">
        <v>184</v>
      </c>
      <c r="H18" s="20" t="s">
        <v>96</v>
      </c>
      <c r="I18" s="20" t="s">
        <v>97</v>
      </c>
      <c r="J18" s="20" t="s">
        <v>157</v>
      </c>
      <c r="K18" s="31">
        <v>55</v>
      </c>
    </row>
    <row r="19" spans="1:11" ht="13.5">
      <c r="A19" s="24">
        <v>18</v>
      </c>
      <c r="B19" s="20" t="s">
        <v>122</v>
      </c>
      <c r="C19" s="20" t="s">
        <v>123</v>
      </c>
      <c r="D19" s="20" t="s">
        <v>124</v>
      </c>
      <c r="E19" s="20" t="s">
        <v>100</v>
      </c>
      <c r="F19" s="20" t="s">
        <v>134</v>
      </c>
      <c r="G19" s="20" t="s">
        <v>135</v>
      </c>
      <c r="H19" s="20" t="s">
        <v>85</v>
      </c>
      <c r="I19" s="20" t="s">
        <v>185</v>
      </c>
      <c r="J19" s="25" t="s">
        <v>138</v>
      </c>
      <c r="K19" s="32">
        <v>55</v>
      </c>
    </row>
    <row r="20" spans="1:11" ht="13.5">
      <c r="A20" s="26">
        <v>19</v>
      </c>
      <c r="B20" s="19" t="s">
        <v>186</v>
      </c>
      <c r="C20" s="19" t="s">
        <v>123</v>
      </c>
      <c r="D20" s="19" t="s">
        <v>187</v>
      </c>
      <c r="E20" s="19" t="s">
        <v>100</v>
      </c>
      <c r="F20" s="19" t="s">
        <v>89</v>
      </c>
      <c r="G20" s="19" t="s">
        <v>165</v>
      </c>
      <c r="H20" s="19" t="s">
        <v>93</v>
      </c>
      <c r="I20" s="19" t="s">
        <v>97</v>
      </c>
      <c r="J20" s="19" t="s">
        <v>94</v>
      </c>
      <c r="K20" s="33">
        <v>57</v>
      </c>
    </row>
    <row r="21" spans="1:11" ht="13.5">
      <c r="A21" s="26">
        <v>20</v>
      </c>
      <c r="B21" s="19" t="s">
        <v>188</v>
      </c>
      <c r="C21" s="19" t="s">
        <v>123</v>
      </c>
      <c r="D21" s="19" t="s">
        <v>189</v>
      </c>
      <c r="E21" s="19" t="s">
        <v>100</v>
      </c>
      <c r="F21" s="19" t="s">
        <v>125</v>
      </c>
      <c r="G21" s="19" t="s">
        <v>161</v>
      </c>
      <c r="H21" s="19" t="s">
        <v>85</v>
      </c>
      <c r="I21" s="19" t="s">
        <v>126</v>
      </c>
      <c r="J21" s="28" t="s">
        <v>150</v>
      </c>
      <c r="K21" s="34">
        <v>55</v>
      </c>
    </row>
    <row r="22" spans="1:11" ht="13.5">
      <c r="A22" s="24">
        <v>21</v>
      </c>
      <c r="B22" s="20" t="s">
        <v>188</v>
      </c>
      <c r="C22" s="20" t="s">
        <v>123</v>
      </c>
      <c r="D22" s="20" t="s">
        <v>72</v>
      </c>
      <c r="E22" s="20" t="s">
        <v>112</v>
      </c>
      <c r="F22" s="20" t="s">
        <v>89</v>
      </c>
      <c r="G22" s="20" t="s">
        <v>140</v>
      </c>
      <c r="H22" s="20" t="s">
        <v>93</v>
      </c>
      <c r="I22" s="20" t="s">
        <v>127</v>
      </c>
      <c r="J22" s="20" t="s">
        <v>94</v>
      </c>
      <c r="K22" s="31">
        <v>57</v>
      </c>
    </row>
    <row r="23" spans="1:11" ht="13.5">
      <c r="A23" s="24">
        <v>22</v>
      </c>
      <c r="B23" s="20" t="s">
        <v>128</v>
      </c>
      <c r="C23" s="20" t="s">
        <v>129</v>
      </c>
      <c r="D23" s="20" t="s">
        <v>74</v>
      </c>
      <c r="E23" s="20" t="s">
        <v>84</v>
      </c>
      <c r="F23" s="20" t="s">
        <v>160</v>
      </c>
      <c r="G23" s="20" t="s">
        <v>145</v>
      </c>
      <c r="H23" s="20" t="s">
        <v>96</v>
      </c>
      <c r="I23" s="20" t="s">
        <v>130</v>
      </c>
      <c r="J23" s="20" t="s">
        <v>136</v>
      </c>
      <c r="K23" s="31">
        <v>57</v>
      </c>
    </row>
    <row r="24" spans="1:11" ht="13.5">
      <c r="A24" s="26">
        <v>23</v>
      </c>
      <c r="B24" s="19" t="s">
        <v>190</v>
      </c>
      <c r="C24" s="19" t="s">
        <v>116</v>
      </c>
      <c r="D24" s="19" t="s">
        <v>191</v>
      </c>
      <c r="E24" s="19" t="s">
        <v>84</v>
      </c>
      <c r="F24" s="19" t="s">
        <v>89</v>
      </c>
      <c r="G24" s="19" t="s">
        <v>140</v>
      </c>
      <c r="H24" s="19" t="s">
        <v>93</v>
      </c>
      <c r="I24" s="19" t="s">
        <v>86</v>
      </c>
      <c r="J24" s="19" t="s">
        <v>179</v>
      </c>
      <c r="K24" s="33">
        <v>59</v>
      </c>
    </row>
    <row r="25" spans="1:11" ht="13.5">
      <c r="A25" s="26">
        <v>24</v>
      </c>
      <c r="B25" s="19" t="s">
        <v>190</v>
      </c>
      <c r="C25" s="19" t="s">
        <v>116</v>
      </c>
      <c r="D25" s="19" t="s">
        <v>192</v>
      </c>
      <c r="E25" s="19" t="s">
        <v>88</v>
      </c>
      <c r="F25" s="19" t="s">
        <v>193</v>
      </c>
      <c r="G25" s="19" t="s">
        <v>194</v>
      </c>
      <c r="H25" s="19" t="s">
        <v>85</v>
      </c>
      <c r="I25" s="19" t="s">
        <v>109</v>
      </c>
      <c r="J25" s="28" t="s">
        <v>138</v>
      </c>
      <c r="K25" s="34">
        <v>57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17"/>
  <sheetViews>
    <sheetView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3" width="2.625" style="0" customWidth="1"/>
    <col min="4" max="4" width="3.125" style="0" customWidth="1"/>
    <col min="5" max="5" width="15.625" style="0" customWidth="1"/>
    <col min="6" max="6" width="4.375" style="0" customWidth="1"/>
    <col min="7" max="7" width="10.125" style="0" customWidth="1"/>
    <col min="8" max="8" width="4.125" style="0" customWidth="1"/>
    <col min="9" max="9" width="6.125" style="0" customWidth="1"/>
    <col min="10" max="10" width="4.375" style="0" customWidth="1"/>
    <col min="11" max="11" width="2.625" style="0" customWidth="1"/>
    <col min="12" max="12" width="8.125" style="0" customWidth="1"/>
    <col min="13" max="13" width="4.625" style="0" customWidth="1"/>
    <col min="14" max="14" width="10.625" style="0" customWidth="1"/>
    <col min="15" max="15" width="50.625" style="0" customWidth="1"/>
    <col min="16" max="16" width="7.875" style="0" customWidth="1"/>
    <col min="17" max="17" width="2.75390625" style="0" customWidth="1"/>
    <col min="18" max="18" width="2.625" style="0" customWidth="1"/>
    <col min="19" max="19" width="3.125" style="0" customWidth="1"/>
    <col min="20" max="20" width="15.625" style="0" customWidth="1"/>
    <col min="21" max="21" width="4.375" style="0" customWidth="1"/>
    <col min="22" max="22" width="10.125" style="0" customWidth="1"/>
    <col min="23" max="23" width="4.125" style="0" customWidth="1"/>
    <col min="24" max="24" width="6.125" style="0" customWidth="1"/>
    <col min="25" max="25" width="4.375" style="0" customWidth="1"/>
    <col min="26" max="26" width="2.625" style="0" customWidth="1"/>
    <col min="27" max="27" width="8.125" style="0" customWidth="1"/>
    <col min="28" max="28" width="6.625" style="0" customWidth="1"/>
    <col min="29" max="29" width="4.625" style="0" customWidth="1"/>
    <col min="30" max="30" width="10.625" style="0" customWidth="1"/>
  </cols>
  <sheetData>
    <row r="2" spans="2:31" ht="13.5">
      <c r="B2" s="50" t="s">
        <v>262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Q2" s="50" t="s">
        <v>263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2:31" s="13" customFormat="1" ht="13.5">
      <c r="B3" s="1" t="s">
        <v>195</v>
      </c>
      <c r="C3" s="2" t="s">
        <v>0</v>
      </c>
      <c r="D3" s="29" t="s">
        <v>1</v>
      </c>
      <c r="E3" s="29" t="s">
        <v>2</v>
      </c>
      <c r="F3" s="29" t="s">
        <v>3</v>
      </c>
      <c r="G3" s="29" t="s">
        <v>4</v>
      </c>
      <c r="H3" s="30" t="s">
        <v>14</v>
      </c>
      <c r="I3" s="29" t="s">
        <v>5</v>
      </c>
      <c r="J3" s="29" t="s">
        <v>6</v>
      </c>
      <c r="K3" s="29" t="s">
        <v>7</v>
      </c>
      <c r="L3" s="29" t="s">
        <v>15</v>
      </c>
      <c r="M3" s="29" t="s">
        <v>8</v>
      </c>
      <c r="N3" s="29" t="s">
        <v>9</v>
      </c>
      <c r="Q3" s="2" t="s">
        <v>11</v>
      </c>
      <c r="R3" s="2" t="s">
        <v>0</v>
      </c>
      <c r="S3" s="2" t="s">
        <v>1</v>
      </c>
      <c r="T3" s="2" t="s">
        <v>2</v>
      </c>
      <c r="U3" s="2" t="s">
        <v>3</v>
      </c>
      <c r="V3" s="2" t="s">
        <v>4</v>
      </c>
      <c r="W3" s="3" t="s">
        <v>12</v>
      </c>
      <c r="X3" s="2" t="s">
        <v>5</v>
      </c>
      <c r="Y3" s="2" t="s">
        <v>6</v>
      </c>
      <c r="Z3" s="2" t="s">
        <v>7</v>
      </c>
      <c r="AA3" s="2" t="s">
        <v>13</v>
      </c>
      <c r="AB3" s="2" t="s">
        <v>10</v>
      </c>
      <c r="AC3" s="2" t="s">
        <v>8</v>
      </c>
      <c r="AD3" s="2" t="s">
        <v>9</v>
      </c>
      <c r="AE3" s="2" t="s">
        <v>19</v>
      </c>
    </row>
    <row r="4" spans="2:31" ht="13.5">
      <c r="B4" s="5">
        <v>6</v>
      </c>
      <c r="C4" s="4">
        <v>1</v>
      </c>
      <c r="D4" s="4">
        <v>1</v>
      </c>
      <c r="E4" s="5" t="str">
        <f>VLOOKUP(B4,'ダート登録者'!$A$2:$J$25,4,0)</f>
        <v>グランドフィナーレ</v>
      </c>
      <c r="F4" s="5" t="str">
        <f>VLOOKUP(B4,'ダート登録者'!$A$2:$J$25,5,0)</f>
        <v>牝５</v>
      </c>
      <c r="G4" s="5" t="s">
        <v>207</v>
      </c>
      <c r="H4" s="5">
        <f>VLOOKUP(B4,'ダート登録者'!$A$1:$K$25,11,0)</f>
        <v>57</v>
      </c>
      <c r="I4" s="5" t="str">
        <f>VLOOKUP(B4,'ダート登録者'!$A$2:$J$25,9,0)</f>
        <v>武幸</v>
      </c>
      <c r="J4" s="5" t="str">
        <f>VLOOKUP(B4,'ダート登録者'!$A$2:$J$25,8,0)</f>
        <v>差し</v>
      </c>
      <c r="K4" s="1" t="s">
        <v>204</v>
      </c>
      <c r="L4" s="5" t="s">
        <v>200</v>
      </c>
      <c r="M4" s="5">
        <v>2</v>
      </c>
      <c r="N4" s="5" t="str">
        <f>VLOOKUP(B4,'ダート登録者'!$A$2:$J$25,2,0)</f>
        <v>KORN</v>
      </c>
      <c r="Q4" s="5">
        <v>1</v>
      </c>
      <c r="R4" s="7">
        <v>3</v>
      </c>
      <c r="S4" s="7">
        <v>3</v>
      </c>
      <c r="T4" s="5" t="str">
        <f aca="true" t="shared" si="0" ref="T4:T15">VLOOKUP(S4,$D$3:$N$15,2,0)</f>
        <v>ハギノジェンバラン</v>
      </c>
      <c r="U4" s="5" t="str">
        <f aca="true" t="shared" si="1" ref="U4:U15">VLOOKUP(S4,$D$3:$N$15,3,0)</f>
        <v>牝５</v>
      </c>
      <c r="V4" s="5" t="str">
        <f aca="true" t="shared" si="2" ref="V4:V15">VLOOKUP(S4,$D$3:$N$15,4,0)</f>
        <v>…△……▲</v>
      </c>
      <c r="W4" s="5">
        <f aca="true" t="shared" si="3" ref="W4:W15">VLOOKUP(S4,$D$3:$N$15,5,0)</f>
        <v>55</v>
      </c>
      <c r="X4" s="5" t="str">
        <f aca="true" t="shared" si="4" ref="X4:X15">VLOOKUP(S4,$D$3:$N$15,6,0)</f>
        <v>蛯名正</v>
      </c>
      <c r="Y4" s="5" t="str">
        <f aca="true" t="shared" si="5" ref="Y4:Y15">VLOOKUP(S4,$D$3:$N$15,7,0)</f>
        <v>差し</v>
      </c>
      <c r="Z4" s="5" t="str">
        <f aca="true" t="shared" si="6" ref="Z4:Z15">VLOOKUP(S4,$D$3:$N$15,8,0)</f>
        <v>○</v>
      </c>
      <c r="AA4" s="5" t="str">
        <f aca="true" t="shared" si="7" ref="AA4:AA15">VLOOKUP(S4,$D$3:$N$15,9,0)</f>
        <v>絶好調</v>
      </c>
      <c r="AB4" s="15" t="s">
        <v>218</v>
      </c>
      <c r="AC4" s="5">
        <f aca="true" t="shared" si="8" ref="AC4:AC15">VLOOKUP(S4,$D$3:$N$15,10,0)</f>
        <v>5</v>
      </c>
      <c r="AD4" s="5" t="str">
        <f aca="true" t="shared" si="9" ref="AD4:AD15">VLOOKUP(S4,$D$3:$N$15,11,0)</f>
        <v>ハギ</v>
      </c>
      <c r="AE4" s="5">
        <v>12</v>
      </c>
    </row>
    <row r="5" spans="2:31" ht="13.5">
      <c r="B5" s="5">
        <v>12</v>
      </c>
      <c r="C5" s="6">
        <v>2</v>
      </c>
      <c r="D5" s="6">
        <v>2</v>
      </c>
      <c r="E5" s="5" t="str">
        <f>VLOOKUP(B5,'ダート登録者'!$A$2:$J$25,4,0)</f>
        <v>ハルヒトユカイ</v>
      </c>
      <c r="F5" s="5" t="str">
        <f>VLOOKUP(B5,'ダート登録者'!$A$2:$J$25,5,0)</f>
        <v>牡４</v>
      </c>
      <c r="G5" s="5" t="s">
        <v>208</v>
      </c>
      <c r="H5" s="5">
        <f>VLOOKUP(B5,'ダート登録者'!$A$1:$K$25,11,0)</f>
        <v>57</v>
      </c>
      <c r="I5" s="5" t="str">
        <f>VLOOKUP(B5,'ダート登録者'!$A$2:$J$25,9,0)</f>
        <v>浜野谷</v>
      </c>
      <c r="J5" s="5" t="str">
        <f>VLOOKUP(B5,'ダート登録者'!$A$2:$J$25,8,0)</f>
        <v>差し</v>
      </c>
      <c r="K5" s="1" t="s">
        <v>205</v>
      </c>
      <c r="L5" s="5" t="s">
        <v>200</v>
      </c>
      <c r="M5" s="5">
        <v>7</v>
      </c>
      <c r="N5" s="5" t="str">
        <f>VLOOKUP(B5,'ダート登録者'!$A$2:$J$25,2,0)</f>
        <v>春日</v>
      </c>
      <c r="Q5" s="5">
        <v>2</v>
      </c>
      <c r="R5" s="11">
        <v>7</v>
      </c>
      <c r="S5" s="11">
        <v>10</v>
      </c>
      <c r="T5" s="5" t="str">
        <f t="shared" si="0"/>
        <v>フラグラブ</v>
      </c>
      <c r="U5" s="5" t="str">
        <f t="shared" si="1"/>
        <v>牡４</v>
      </c>
      <c r="V5" s="5" t="str">
        <f t="shared" si="2"/>
        <v>◎○……△</v>
      </c>
      <c r="W5" s="5">
        <f t="shared" si="3"/>
        <v>57</v>
      </c>
      <c r="X5" s="5" t="str">
        <f t="shared" si="4"/>
        <v>熊沢</v>
      </c>
      <c r="Y5" s="5" t="str">
        <f t="shared" si="5"/>
        <v>先行</v>
      </c>
      <c r="Z5" s="5" t="str">
        <f t="shared" si="6"/>
        <v>○</v>
      </c>
      <c r="AA5" s="5" t="str">
        <f t="shared" si="7"/>
        <v>絶好調</v>
      </c>
      <c r="AB5" s="15" t="s">
        <v>219</v>
      </c>
      <c r="AC5" s="5">
        <f t="shared" si="8"/>
        <v>6</v>
      </c>
      <c r="AD5" s="5" t="str">
        <f t="shared" si="9"/>
        <v>ぴぴにき</v>
      </c>
      <c r="AE5" s="5">
        <v>10</v>
      </c>
    </row>
    <row r="6" spans="2:31" ht="13.5">
      <c r="B6" s="5">
        <v>20</v>
      </c>
      <c r="C6" s="7">
        <v>3</v>
      </c>
      <c r="D6" s="7">
        <v>3</v>
      </c>
      <c r="E6" s="5" t="str">
        <f>VLOOKUP(B6,'ダート登録者'!$A$2:$J$25,4,0)</f>
        <v>ハギノジェンバラン</v>
      </c>
      <c r="F6" s="5" t="str">
        <f>VLOOKUP(B6,'ダート登録者'!$A$2:$J$25,5,0)</f>
        <v>牝５</v>
      </c>
      <c r="G6" s="5" t="s">
        <v>209</v>
      </c>
      <c r="H6" s="5">
        <f>VLOOKUP(B6,'ダート登録者'!$A$1:$K$25,11,0)</f>
        <v>55</v>
      </c>
      <c r="I6" s="5" t="str">
        <f>VLOOKUP(B6,'ダート登録者'!$A$2:$J$25,9,0)</f>
        <v>蛯名正</v>
      </c>
      <c r="J6" s="5" t="str">
        <f>VLOOKUP(B6,'ダート登録者'!$A$2:$J$25,8,0)</f>
        <v>差し</v>
      </c>
      <c r="K6" s="1" t="s">
        <v>204</v>
      </c>
      <c r="L6" s="5" t="s">
        <v>201</v>
      </c>
      <c r="M6" s="5">
        <v>5</v>
      </c>
      <c r="N6" s="5" t="str">
        <f>VLOOKUP(B6,'ダート登録者'!$A$2:$J$25,2,0)</f>
        <v>ハギ</v>
      </c>
      <c r="Q6" s="5">
        <v>3</v>
      </c>
      <c r="R6" s="9">
        <v>5</v>
      </c>
      <c r="S6" s="9">
        <v>6</v>
      </c>
      <c r="T6" s="5" t="str">
        <f t="shared" si="0"/>
        <v>ヤオアレナ</v>
      </c>
      <c r="U6" s="5" t="str">
        <f t="shared" si="1"/>
        <v>牝５</v>
      </c>
      <c r="V6" s="5" t="str">
        <f t="shared" si="2"/>
        <v>○◎△◎◎</v>
      </c>
      <c r="W6" s="5">
        <f t="shared" si="3"/>
        <v>55</v>
      </c>
      <c r="X6" s="5" t="str">
        <f t="shared" si="4"/>
        <v>ペリエ</v>
      </c>
      <c r="Y6" s="5" t="str">
        <f t="shared" si="5"/>
        <v>差し</v>
      </c>
      <c r="Z6" s="5" t="str">
        <f t="shared" si="6"/>
        <v>○</v>
      </c>
      <c r="AA6" s="5" t="str">
        <f t="shared" si="7"/>
        <v>絶好調</v>
      </c>
      <c r="AB6" s="15" t="s">
        <v>220</v>
      </c>
      <c r="AC6" s="5">
        <f t="shared" si="8"/>
        <v>1</v>
      </c>
      <c r="AD6" s="5" t="str">
        <f t="shared" si="9"/>
        <v>たんやお</v>
      </c>
      <c r="AE6" s="5">
        <v>9</v>
      </c>
    </row>
    <row r="7" spans="2:31" ht="13.5" customHeight="1">
      <c r="B7" s="5">
        <v>16</v>
      </c>
      <c r="C7" s="8">
        <v>4</v>
      </c>
      <c r="D7" s="8">
        <v>4</v>
      </c>
      <c r="E7" s="5" t="str">
        <f>VLOOKUP(B7,'ダート登録者'!$A$2:$J$25,4,0)</f>
        <v>レジスネクサス</v>
      </c>
      <c r="F7" s="5" t="str">
        <f>VLOOKUP(B7,'ダート登録者'!$A$2:$J$25,5,0)</f>
        <v>牡４</v>
      </c>
      <c r="G7" s="5" t="s">
        <v>210</v>
      </c>
      <c r="H7" s="5">
        <f>VLOOKUP(B7,'ダート登録者'!$A$1:$K$25,11,0)</f>
        <v>57</v>
      </c>
      <c r="I7" s="5" t="str">
        <f>VLOOKUP(B7,'ダート登録者'!$A$2:$J$25,9,0)</f>
        <v>田中勝</v>
      </c>
      <c r="J7" s="5" t="str">
        <f>VLOOKUP(B7,'ダート登録者'!$A$2:$J$25,8,0)</f>
        <v>差し</v>
      </c>
      <c r="K7" s="1" t="s">
        <v>205</v>
      </c>
      <c r="L7" s="5" t="s">
        <v>202</v>
      </c>
      <c r="M7" s="5">
        <v>12</v>
      </c>
      <c r="N7" s="5" t="str">
        <f>VLOOKUP(B7,'ダート登録者'!$A$2:$J$25,2,0)</f>
        <v>サブロー</v>
      </c>
      <c r="O7" s="49" t="s">
        <v>17</v>
      </c>
      <c r="P7" s="16"/>
      <c r="Q7" s="5">
        <v>4</v>
      </c>
      <c r="R7" s="6">
        <v>2</v>
      </c>
      <c r="S7" s="6">
        <v>2</v>
      </c>
      <c r="T7" s="5" t="str">
        <f t="shared" si="0"/>
        <v>ハルヒトユカイ</v>
      </c>
      <c r="U7" s="5" t="str">
        <f t="shared" si="1"/>
        <v>牡４</v>
      </c>
      <c r="V7" s="5" t="str">
        <f t="shared" si="2"/>
        <v>△△◎△…</v>
      </c>
      <c r="W7" s="5">
        <f t="shared" si="3"/>
        <v>57</v>
      </c>
      <c r="X7" s="5" t="str">
        <f t="shared" si="4"/>
        <v>浜野谷</v>
      </c>
      <c r="Y7" s="5" t="str">
        <f t="shared" si="5"/>
        <v>差し</v>
      </c>
      <c r="Z7" s="5" t="str">
        <f t="shared" si="6"/>
        <v>×</v>
      </c>
      <c r="AA7" s="5" t="str">
        <f t="shared" si="7"/>
        <v>イレ込み</v>
      </c>
      <c r="AB7" s="1" t="s">
        <v>224</v>
      </c>
      <c r="AC7" s="5">
        <f t="shared" si="8"/>
        <v>7</v>
      </c>
      <c r="AD7" s="5" t="str">
        <f t="shared" si="9"/>
        <v>春日</v>
      </c>
      <c r="AE7" s="5">
        <v>8</v>
      </c>
    </row>
    <row r="8" spans="2:31" ht="13.5" customHeight="1">
      <c r="B8" s="5">
        <v>15</v>
      </c>
      <c r="C8" s="9">
        <v>5</v>
      </c>
      <c r="D8" s="9">
        <v>5</v>
      </c>
      <c r="E8" s="5" t="str">
        <f>VLOOKUP(B8,'ダート登録者'!$A$2:$J$25,4,0)</f>
        <v>レジスアイオロス</v>
      </c>
      <c r="F8" s="5" t="str">
        <f>VLOOKUP(B8,'ダート登録者'!$A$2:$J$25,5,0)</f>
        <v>牡５</v>
      </c>
      <c r="G8" s="5" t="s">
        <v>210</v>
      </c>
      <c r="H8" s="5">
        <f>VLOOKUP(B8,'ダート登録者'!$A$1:$K$25,11,0)</f>
        <v>57</v>
      </c>
      <c r="I8" s="5" t="str">
        <f>VLOOKUP(B8,'ダート登録者'!$A$2:$J$25,9,0)</f>
        <v>中谷</v>
      </c>
      <c r="J8" s="5" t="str">
        <f>VLOOKUP(B8,'ダート登録者'!$A$2:$J$25,8,0)</f>
        <v>追込</v>
      </c>
      <c r="K8" s="1" t="s">
        <v>204</v>
      </c>
      <c r="L8" s="5" t="s">
        <v>202</v>
      </c>
      <c r="M8" s="5">
        <v>10</v>
      </c>
      <c r="N8" s="5" t="str">
        <f>VLOOKUP(B8,'ダート登録者'!$A$2:$J$25,2,0)</f>
        <v>サブロー</v>
      </c>
      <c r="O8" s="49"/>
      <c r="P8" s="16"/>
      <c r="Q8" s="5">
        <v>5</v>
      </c>
      <c r="R8" s="11">
        <v>7</v>
      </c>
      <c r="S8" s="11">
        <v>9</v>
      </c>
      <c r="T8" s="5" t="str">
        <f t="shared" si="0"/>
        <v>シェリル</v>
      </c>
      <c r="U8" s="5" t="str">
        <f t="shared" si="1"/>
        <v>牝５</v>
      </c>
      <c r="V8" s="5" t="str">
        <f t="shared" si="2"/>
        <v>△△△…△</v>
      </c>
      <c r="W8" s="5">
        <f t="shared" si="3"/>
        <v>55</v>
      </c>
      <c r="X8" s="5" t="str">
        <f t="shared" si="4"/>
        <v>松永幹</v>
      </c>
      <c r="Y8" s="5" t="str">
        <f t="shared" si="5"/>
        <v>先行</v>
      </c>
      <c r="Z8" s="5" t="str">
        <f t="shared" si="6"/>
        <v>○</v>
      </c>
      <c r="AA8" s="5" t="str">
        <f t="shared" si="7"/>
        <v>イレ込み</v>
      </c>
      <c r="AB8" s="15" t="s">
        <v>221</v>
      </c>
      <c r="AC8" s="5">
        <f t="shared" si="8"/>
        <v>4</v>
      </c>
      <c r="AD8" s="5" t="str">
        <f t="shared" si="9"/>
        <v>KORN</v>
      </c>
      <c r="AE8" s="5">
        <v>7</v>
      </c>
    </row>
    <row r="9" spans="2:31" ht="13.5" customHeight="1">
      <c r="B9" s="5">
        <v>18</v>
      </c>
      <c r="C9" s="9">
        <v>5</v>
      </c>
      <c r="D9" s="9">
        <v>6</v>
      </c>
      <c r="E9" s="5" t="str">
        <f>VLOOKUP(B9,'ダート登録者'!$A$2:$J$25,4,0)</f>
        <v>ヤオアレナ</v>
      </c>
      <c r="F9" s="5" t="str">
        <f>VLOOKUP(B9,'ダート登録者'!$A$2:$J$25,5,0)</f>
        <v>牝５</v>
      </c>
      <c r="G9" s="5" t="s">
        <v>211</v>
      </c>
      <c r="H9" s="5">
        <f>VLOOKUP(B9,'ダート登録者'!$A$1:$K$25,11,0)</f>
        <v>55</v>
      </c>
      <c r="I9" s="5" t="str">
        <f>VLOOKUP(B9,'ダート登録者'!$A$2:$J$25,9,0)</f>
        <v>ペリエ</v>
      </c>
      <c r="J9" s="5" t="str">
        <f>VLOOKUP(B9,'ダート登録者'!$A$2:$J$25,8,0)</f>
        <v>差し</v>
      </c>
      <c r="K9" s="1" t="s">
        <v>204</v>
      </c>
      <c r="L9" s="5" t="s">
        <v>201</v>
      </c>
      <c r="M9" s="5">
        <v>1</v>
      </c>
      <c r="N9" s="5" t="str">
        <f>VLOOKUP(B9,'ダート登録者'!$A$2:$J$25,2,0)</f>
        <v>たんやお</v>
      </c>
      <c r="O9" s="49"/>
      <c r="P9" s="16"/>
      <c r="Q9" s="5">
        <v>6</v>
      </c>
      <c r="R9" s="8">
        <v>4</v>
      </c>
      <c r="S9" s="8">
        <v>4</v>
      </c>
      <c r="T9" s="5" t="str">
        <f t="shared" si="0"/>
        <v>レジスネクサス</v>
      </c>
      <c r="U9" s="5" t="str">
        <f t="shared" si="1"/>
        <v>牡４</v>
      </c>
      <c r="V9" s="5" t="str">
        <f t="shared" si="2"/>
        <v>……………</v>
      </c>
      <c r="W9" s="5">
        <f t="shared" si="3"/>
        <v>57</v>
      </c>
      <c r="X9" s="5" t="str">
        <f t="shared" si="4"/>
        <v>田中勝</v>
      </c>
      <c r="Y9" s="5" t="str">
        <f t="shared" si="5"/>
        <v>差し</v>
      </c>
      <c r="Z9" s="5" t="str">
        <f t="shared" si="6"/>
        <v>×</v>
      </c>
      <c r="AA9" s="5" t="str">
        <f t="shared" si="7"/>
        <v>デキ悪く</v>
      </c>
      <c r="AB9" s="1" t="s">
        <v>224</v>
      </c>
      <c r="AC9" s="5">
        <f t="shared" si="8"/>
        <v>12</v>
      </c>
      <c r="AD9" s="5" t="str">
        <f t="shared" si="9"/>
        <v>サブロー</v>
      </c>
      <c r="AE9" s="5">
        <v>6</v>
      </c>
    </row>
    <row r="10" spans="2:31" ht="13.5" customHeight="1">
      <c r="B10" s="5">
        <v>8</v>
      </c>
      <c r="C10" s="10">
        <v>6</v>
      </c>
      <c r="D10" s="10">
        <v>7</v>
      </c>
      <c r="E10" s="5" t="str">
        <f>VLOOKUP(B10,'ダート登録者'!$A$2:$J$25,4,0)</f>
        <v>ワイズアサルト</v>
      </c>
      <c r="F10" s="5" t="str">
        <f>VLOOKUP(B10,'ダート登録者'!$A$2:$J$25,5,0)</f>
        <v>牡５</v>
      </c>
      <c r="G10" s="5" t="s">
        <v>210</v>
      </c>
      <c r="H10" s="5">
        <f>VLOOKUP(B10,'ダート登録者'!$A$1:$K$25,11,0)</f>
        <v>57</v>
      </c>
      <c r="I10" s="5" t="str">
        <f>VLOOKUP(B10,'ダート登録者'!$A$2:$J$25,9,0)</f>
        <v>幸</v>
      </c>
      <c r="J10" s="5" t="str">
        <f>VLOOKUP(B10,'ダート登録者'!$A$2:$J$25,8,0)</f>
        <v>追込</v>
      </c>
      <c r="K10" s="1" t="s">
        <v>204</v>
      </c>
      <c r="L10" s="5" t="s">
        <v>202</v>
      </c>
      <c r="M10" s="5">
        <v>9</v>
      </c>
      <c r="N10" s="5" t="str">
        <f>VLOOKUP(B10,'ダート登録者'!$A$2:$J$25,2,0)</f>
        <v>yuonero</v>
      </c>
      <c r="O10" s="49" t="s">
        <v>18</v>
      </c>
      <c r="P10" s="16"/>
      <c r="Q10" s="5">
        <v>7</v>
      </c>
      <c r="R10" s="12">
        <v>8</v>
      </c>
      <c r="S10" s="12">
        <v>12</v>
      </c>
      <c r="T10" s="5" t="str">
        <f t="shared" si="0"/>
        <v>ハルヒトヒルハ</v>
      </c>
      <c r="U10" s="5" t="str">
        <f t="shared" si="1"/>
        <v>牡４</v>
      </c>
      <c r="V10" s="5" t="str">
        <f t="shared" si="2"/>
        <v>△…○○…</v>
      </c>
      <c r="W10" s="5">
        <f t="shared" si="3"/>
        <v>59</v>
      </c>
      <c r="X10" s="5" t="str">
        <f t="shared" si="4"/>
        <v>秋山</v>
      </c>
      <c r="Y10" s="5" t="str">
        <f t="shared" si="5"/>
        <v>差し</v>
      </c>
      <c r="Z10" s="5" t="str">
        <f t="shared" si="6"/>
        <v>○</v>
      </c>
      <c r="AA10" s="5" t="str">
        <f t="shared" si="7"/>
        <v>踏み込み</v>
      </c>
      <c r="AB10" s="1" t="s">
        <v>224</v>
      </c>
      <c r="AC10" s="5">
        <f t="shared" si="8"/>
        <v>8</v>
      </c>
      <c r="AD10" s="5" t="str">
        <f t="shared" si="9"/>
        <v>春日</v>
      </c>
      <c r="AE10" s="5">
        <v>5</v>
      </c>
    </row>
    <row r="11" spans="2:31" ht="13.5" customHeight="1">
      <c r="B11" s="5">
        <v>23</v>
      </c>
      <c r="C11" s="10">
        <v>6</v>
      </c>
      <c r="D11" s="10">
        <v>8</v>
      </c>
      <c r="E11" s="5" t="str">
        <f>VLOOKUP(B11,'ダート登録者'!$A$2:$J$25,4,0)</f>
        <v>マサトシジンジン</v>
      </c>
      <c r="F11" s="5" t="str">
        <f>VLOOKUP(B11,'ダート登録者'!$A$2:$J$25,5,0)</f>
        <v>牡４</v>
      </c>
      <c r="G11" s="5" t="s">
        <v>210</v>
      </c>
      <c r="H11" s="5">
        <f>VLOOKUP(B11,'ダート登録者'!$A$1:$K$25,11,0)</f>
        <v>59</v>
      </c>
      <c r="I11" s="5" t="str">
        <f>VLOOKUP(B11,'ダート登録者'!$A$2:$J$25,9,0)</f>
        <v>柴原</v>
      </c>
      <c r="J11" s="5" t="str">
        <f>VLOOKUP(B11,'ダート登録者'!$A$2:$J$25,8,0)</f>
        <v>追込</v>
      </c>
      <c r="K11" s="1" t="s">
        <v>204</v>
      </c>
      <c r="L11" s="5" t="s">
        <v>202</v>
      </c>
      <c r="M11" s="5">
        <v>11</v>
      </c>
      <c r="N11" s="5" t="str">
        <f>VLOOKUP(B11,'ダート登録者'!$A$2:$J$25,2,0)</f>
        <v>まさとし</v>
      </c>
      <c r="O11" s="49"/>
      <c r="P11" s="16"/>
      <c r="Q11" s="5">
        <v>8</v>
      </c>
      <c r="R11" s="10">
        <v>6</v>
      </c>
      <c r="S11" s="10">
        <v>8</v>
      </c>
      <c r="T11" s="5" t="str">
        <f t="shared" si="0"/>
        <v>マサトシジンジン</v>
      </c>
      <c r="U11" s="5" t="str">
        <f t="shared" si="1"/>
        <v>牡４</v>
      </c>
      <c r="V11" s="5" t="str">
        <f t="shared" si="2"/>
        <v>……………</v>
      </c>
      <c r="W11" s="5">
        <f t="shared" si="3"/>
        <v>59</v>
      </c>
      <c r="X11" s="5" t="str">
        <f t="shared" si="4"/>
        <v>柴原</v>
      </c>
      <c r="Y11" s="5" t="str">
        <f t="shared" si="5"/>
        <v>追込</v>
      </c>
      <c r="Z11" s="5" t="str">
        <f t="shared" si="6"/>
        <v>○</v>
      </c>
      <c r="AA11" s="5" t="str">
        <f t="shared" si="7"/>
        <v>デキ悪く</v>
      </c>
      <c r="AB11" s="15" t="s">
        <v>222</v>
      </c>
      <c r="AC11" s="5">
        <f t="shared" si="8"/>
        <v>11</v>
      </c>
      <c r="AD11" s="5" t="str">
        <f t="shared" si="9"/>
        <v>まさとし</v>
      </c>
      <c r="AE11" s="5">
        <v>4</v>
      </c>
    </row>
    <row r="12" spans="2:31" ht="13.5" customHeight="1">
      <c r="B12" s="5">
        <v>7</v>
      </c>
      <c r="C12" s="11">
        <v>7</v>
      </c>
      <c r="D12" s="11">
        <v>9</v>
      </c>
      <c r="E12" s="5" t="str">
        <f>VLOOKUP(B12,'ダート登録者'!$A$2:$J$25,4,0)</f>
        <v>シェリル</v>
      </c>
      <c r="F12" s="5" t="str">
        <f>VLOOKUP(B12,'ダート登録者'!$A$2:$J$25,5,0)</f>
        <v>牝５</v>
      </c>
      <c r="G12" s="5" t="s">
        <v>212</v>
      </c>
      <c r="H12" s="5">
        <f>VLOOKUP(B12,'ダート登録者'!$A$1:$K$25,11,0)</f>
        <v>55</v>
      </c>
      <c r="I12" s="5" t="str">
        <f>VLOOKUP(B12,'ダート登録者'!$A$2:$J$25,9,0)</f>
        <v>松永幹</v>
      </c>
      <c r="J12" s="5" t="str">
        <f>VLOOKUP(B12,'ダート登録者'!$A$2:$J$25,8,0)</f>
        <v>先行</v>
      </c>
      <c r="K12" s="1" t="s">
        <v>204</v>
      </c>
      <c r="L12" s="5" t="s">
        <v>200</v>
      </c>
      <c r="M12" s="5">
        <v>4</v>
      </c>
      <c r="N12" s="5" t="str">
        <f>VLOOKUP(B12,'ダート登録者'!$A$2:$J$25,2,0)</f>
        <v>KORN</v>
      </c>
      <c r="O12" s="49"/>
      <c r="P12" s="16"/>
      <c r="Q12" s="5">
        <v>9</v>
      </c>
      <c r="R12" s="10">
        <v>6</v>
      </c>
      <c r="S12" s="10">
        <v>7</v>
      </c>
      <c r="T12" s="5" t="str">
        <f t="shared" si="0"/>
        <v>ワイズアサルト</v>
      </c>
      <c r="U12" s="5" t="str">
        <f t="shared" si="1"/>
        <v>牡５</v>
      </c>
      <c r="V12" s="5" t="str">
        <f t="shared" si="2"/>
        <v>……………</v>
      </c>
      <c r="W12" s="5">
        <f t="shared" si="3"/>
        <v>57</v>
      </c>
      <c r="X12" s="5" t="str">
        <f t="shared" si="4"/>
        <v>幸</v>
      </c>
      <c r="Y12" s="5" t="str">
        <f t="shared" si="5"/>
        <v>追込</v>
      </c>
      <c r="Z12" s="5" t="str">
        <f t="shared" si="6"/>
        <v>○</v>
      </c>
      <c r="AA12" s="5" t="str">
        <f t="shared" si="7"/>
        <v>デキ悪く</v>
      </c>
      <c r="AB12" s="1" t="s">
        <v>225</v>
      </c>
      <c r="AC12" s="5">
        <f t="shared" si="8"/>
        <v>9</v>
      </c>
      <c r="AD12" s="5" t="str">
        <f t="shared" si="9"/>
        <v>yuonero</v>
      </c>
      <c r="AE12" s="5">
        <v>3</v>
      </c>
    </row>
    <row r="13" spans="2:31" ht="13.5">
      <c r="B13" s="5">
        <v>22</v>
      </c>
      <c r="C13" s="11">
        <v>7</v>
      </c>
      <c r="D13" s="11">
        <v>10</v>
      </c>
      <c r="E13" s="5" t="str">
        <f>VLOOKUP(B13,'ダート登録者'!$A$2:$J$25,4,0)</f>
        <v>フラグラブ</v>
      </c>
      <c r="F13" s="5" t="str">
        <f>VLOOKUP(B13,'ダート登録者'!$A$2:$J$25,5,0)</f>
        <v>牡４</v>
      </c>
      <c r="G13" s="5" t="s">
        <v>213</v>
      </c>
      <c r="H13" s="5">
        <f>VLOOKUP(B13,'ダート登録者'!$A$1:$K$25,11,0)</f>
        <v>57</v>
      </c>
      <c r="I13" s="5" t="str">
        <f>VLOOKUP(B13,'ダート登録者'!$A$2:$J$25,9,0)</f>
        <v>熊沢</v>
      </c>
      <c r="J13" s="5" t="str">
        <f>VLOOKUP(B13,'ダート登録者'!$A$2:$J$25,8,0)</f>
        <v>先行</v>
      </c>
      <c r="K13" s="1" t="s">
        <v>204</v>
      </c>
      <c r="L13" s="5" t="s">
        <v>201</v>
      </c>
      <c r="M13" s="5">
        <v>6</v>
      </c>
      <c r="N13" s="5" t="str">
        <f>VLOOKUP(B13,'ダート登録者'!$A$2:$J$25,2,0)</f>
        <v>ぴぴにき</v>
      </c>
      <c r="Q13" s="5">
        <v>10</v>
      </c>
      <c r="R13" s="4">
        <v>1</v>
      </c>
      <c r="S13" s="4">
        <v>1</v>
      </c>
      <c r="T13" s="5" t="str">
        <f t="shared" si="0"/>
        <v>グランドフィナーレ</v>
      </c>
      <c r="U13" s="5" t="str">
        <f t="shared" si="1"/>
        <v>牝５</v>
      </c>
      <c r="V13" s="5" t="str">
        <f t="shared" si="2"/>
        <v>▲▲▲▲△</v>
      </c>
      <c r="W13" s="5">
        <f t="shared" si="3"/>
        <v>57</v>
      </c>
      <c r="X13" s="5" t="str">
        <f t="shared" si="4"/>
        <v>武幸</v>
      </c>
      <c r="Y13" s="5" t="str">
        <f t="shared" si="5"/>
        <v>差し</v>
      </c>
      <c r="Z13" s="5" t="str">
        <f t="shared" si="6"/>
        <v>○</v>
      </c>
      <c r="AA13" s="5" t="str">
        <f t="shared" si="7"/>
        <v>イレ込み</v>
      </c>
      <c r="AB13" s="15" t="s">
        <v>223</v>
      </c>
      <c r="AC13" s="5">
        <f t="shared" si="8"/>
        <v>2</v>
      </c>
      <c r="AD13" s="5" t="str">
        <f t="shared" si="9"/>
        <v>KORN</v>
      </c>
      <c r="AE13" s="5">
        <v>2</v>
      </c>
    </row>
    <row r="14" spans="2:31" ht="13.5">
      <c r="B14" s="5">
        <v>17</v>
      </c>
      <c r="C14" s="12">
        <v>8</v>
      </c>
      <c r="D14" s="12">
        <v>11</v>
      </c>
      <c r="E14" s="5" t="str">
        <f>VLOOKUP(B14,'ダート登録者'!$A$2:$J$25,4,0)</f>
        <v>ガルヴァック</v>
      </c>
      <c r="F14" s="5" t="str">
        <f>VLOOKUP(B14,'ダート登録者'!$A$2:$J$25,5,0)</f>
        <v>牝６</v>
      </c>
      <c r="G14" s="5" t="s">
        <v>214</v>
      </c>
      <c r="H14" s="5">
        <f>VLOOKUP(B14,'ダート登録者'!$A$1:$K$25,11,0)</f>
        <v>55</v>
      </c>
      <c r="I14" s="5" t="str">
        <f>VLOOKUP(B14,'ダート登録者'!$A$2:$J$25,9,0)</f>
        <v>武豊</v>
      </c>
      <c r="J14" s="5" t="str">
        <f>VLOOKUP(B14,'ダート登録者'!$A$2:$J$25,8,0)</f>
        <v>先行</v>
      </c>
      <c r="K14" s="1" t="s">
        <v>204</v>
      </c>
      <c r="L14" s="5" t="s">
        <v>201</v>
      </c>
      <c r="M14" s="5">
        <v>3</v>
      </c>
      <c r="N14" s="5" t="str">
        <f>VLOOKUP(B14,'ダート登録者'!$A$2:$J$25,2,0)</f>
        <v>ジエンド</v>
      </c>
      <c r="Q14" s="5">
        <v>11</v>
      </c>
      <c r="R14" s="9">
        <v>5</v>
      </c>
      <c r="S14" s="9">
        <v>5</v>
      </c>
      <c r="T14" s="5" t="str">
        <f t="shared" si="0"/>
        <v>レジスアイオロス</v>
      </c>
      <c r="U14" s="5" t="str">
        <f t="shared" si="1"/>
        <v>牡５</v>
      </c>
      <c r="V14" s="5" t="str">
        <f t="shared" si="2"/>
        <v>……………</v>
      </c>
      <c r="W14" s="5">
        <f t="shared" si="3"/>
        <v>57</v>
      </c>
      <c r="X14" s="5" t="str">
        <f t="shared" si="4"/>
        <v>中谷</v>
      </c>
      <c r="Y14" s="5" t="str">
        <f t="shared" si="5"/>
        <v>追込</v>
      </c>
      <c r="Z14" s="5" t="str">
        <f t="shared" si="6"/>
        <v>○</v>
      </c>
      <c r="AA14" s="5" t="str">
        <f t="shared" si="7"/>
        <v>デキ悪く</v>
      </c>
      <c r="AB14" s="15" t="s">
        <v>223</v>
      </c>
      <c r="AC14" s="5">
        <f t="shared" si="8"/>
        <v>10</v>
      </c>
      <c r="AD14" s="5" t="str">
        <f t="shared" si="9"/>
        <v>サブロー</v>
      </c>
      <c r="AE14" s="5">
        <v>1</v>
      </c>
    </row>
    <row r="15" spans="2:31" ht="13.5">
      <c r="B15" s="5">
        <v>11</v>
      </c>
      <c r="C15" s="12">
        <v>8</v>
      </c>
      <c r="D15" s="12">
        <v>12</v>
      </c>
      <c r="E15" s="5" t="str">
        <f>VLOOKUP(B15,'ダート登録者'!$A$2:$J$25,4,0)</f>
        <v>ハルヒトヒルハ</v>
      </c>
      <c r="F15" s="5" t="str">
        <f>VLOOKUP(B15,'ダート登録者'!$A$2:$J$25,5,0)</f>
        <v>牡４</v>
      </c>
      <c r="G15" s="5" t="s">
        <v>215</v>
      </c>
      <c r="H15" s="5">
        <f>VLOOKUP(B15,'ダート登録者'!$A$1:$K$25,11,0)</f>
        <v>59</v>
      </c>
      <c r="I15" s="5" t="str">
        <f>VLOOKUP(B15,'ダート登録者'!$A$2:$J$25,9,0)</f>
        <v>秋山</v>
      </c>
      <c r="J15" s="5" t="str">
        <f>VLOOKUP(B15,'ダート登録者'!$A$2:$J$25,8,0)</f>
        <v>差し</v>
      </c>
      <c r="K15" s="1" t="s">
        <v>204</v>
      </c>
      <c r="L15" s="5" t="s">
        <v>203</v>
      </c>
      <c r="M15" s="5">
        <v>8</v>
      </c>
      <c r="N15" s="5" t="str">
        <f>VLOOKUP(B15,'ダート登録者'!$A$2:$J$25,2,0)</f>
        <v>春日</v>
      </c>
      <c r="Q15" s="5">
        <v>12</v>
      </c>
      <c r="R15" s="12">
        <v>8</v>
      </c>
      <c r="S15" s="12">
        <v>11</v>
      </c>
      <c r="T15" s="5" t="str">
        <f t="shared" si="0"/>
        <v>ガルヴァック</v>
      </c>
      <c r="U15" s="5" t="str">
        <f t="shared" si="1"/>
        <v>牝６</v>
      </c>
      <c r="V15" s="5" t="str">
        <f t="shared" si="2"/>
        <v>………△○</v>
      </c>
      <c r="W15" s="5">
        <f t="shared" si="3"/>
        <v>55</v>
      </c>
      <c r="X15" s="5" t="str">
        <f t="shared" si="4"/>
        <v>武豊</v>
      </c>
      <c r="Y15" s="5" t="str">
        <f t="shared" si="5"/>
        <v>先行</v>
      </c>
      <c r="Z15" s="5" t="str">
        <f t="shared" si="6"/>
        <v>○</v>
      </c>
      <c r="AA15" s="5" t="str">
        <f t="shared" si="7"/>
        <v>絶好調</v>
      </c>
      <c r="AB15" s="1" t="s">
        <v>224</v>
      </c>
      <c r="AC15" s="5">
        <f t="shared" si="8"/>
        <v>3</v>
      </c>
      <c r="AD15" s="5" t="str">
        <f t="shared" si="9"/>
        <v>ジエンド</v>
      </c>
      <c r="AE15" s="5">
        <v>1</v>
      </c>
    </row>
    <row r="16" spans="17:31" ht="13.5">
      <c r="Q16" s="52"/>
      <c r="R16" s="52"/>
      <c r="S16" s="52"/>
      <c r="T16" s="35"/>
      <c r="AA16" s="51" t="s">
        <v>216</v>
      </c>
      <c r="AB16" s="50"/>
      <c r="AC16" s="50"/>
      <c r="AD16" s="51" t="s">
        <v>217</v>
      </c>
      <c r="AE16" s="50"/>
    </row>
    <row r="17" spans="17:20" ht="13.5">
      <c r="Q17" s="52"/>
      <c r="R17" s="52"/>
      <c r="S17" s="52"/>
      <c r="T17" s="35"/>
    </row>
  </sheetData>
  <mergeCells count="8">
    <mergeCell ref="AA16:AC16"/>
    <mergeCell ref="AD16:AE16"/>
    <mergeCell ref="Q16:S16"/>
    <mergeCell ref="Q17:S17"/>
    <mergeCell ref="O7:O9"/>
    <mergeCell ref="O10:O12"/>
    <mergeCell ref="Q2:AE2"/>
    <mergeCell ref="B2:N2"/>
  </mergeCells>
  <printOptions/>
  <pageMargins left="0.75" right="0.75" top="1" bottom="1" header="0.512" footer="0.512"/>
  <pageSetup orientation="portrait" paperSize="9" r:id="rId1"/>
  <ignoredErrors>
    <ignoredError sqref="AB5:AB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E17"/>
  <sheetViews>
    <sheetView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3" width="2.625" style="0" customWidth="1"/>
    <col min="4" max="4" width="3.125" style="0" customWidth="1"/>
    <col min="5" max="5" width="15.625" style="0" customWidth="1"/>
    <col min="6" max="6" width="4.375" style="0" customWidth="1"/>
    <col min="7" max="7" width="10.125" style="0" customWidth="1"/>
    <col min="8" max="8" width="4.125" style="0" customWidth="1"/>
    <col min="9" max="9" width="6.125" style="0" customWidth="1"/>
    <col min="10" max="10" width="4.375" style="0" customWidth="1"/>
    <col min="11" max="11" width="2.625" style="0" customWidth="1"/>
    <col min="12" max="12" width="8.125" style="0" customWidth="1"/>
    <col min="13" max="13" width="4.625" style="0" customWidth="1"/>
    <col min="14" max="14" width="10.625" style="0" customWidth="1"/>
    <col min="15" max="15" width="50.625" style="0" customWidth="1"/>
    <col min="16" max="16" width="7.875" style="0" customWidth="1"/>
    <col min="17" max="17" width="2.75390625" style="0" customWidth="1"/>
    <col min="18" max="18" width="2.625" style="0" customWidth="1"/>
    <col min="19" max="19" width="3.125" style="0" customWidth="1"/>
    <col min="20" max="20" width="15.625" style="0" customWidth="1"/>
    <col min="21" max="21" width="4.375" style="0" customWidth="1"/>
    <col min="22" max="22" width="10.125" style="0" customWidth="1"/>
    <col min="23" max="23" width="4.125" style="0" customWidth="1"/>
    <col min="24" max="24" width="6.125" style="0" customWidth="1"/>
    <col min="25" max="25" width="4.375" style="0" customWidth="1"/>
    <col min="26" max="26" width="2.625" style="0" customWidth="1"/>
    <col min="27" max="27" width="8.125" style="0" customWidth="1"/>
    <col min="28" max="28" width="6.625" style="0" customWidth="1"/>
    <col min="29" max="29" width="4.625" style="0" customWidth="1"/>
    <col min="30" max="30" width="10.625" style="0" customWidth="1"/>
  </cols>
  <sheetData>
    <row r="2" spans="2:31" ht="13.5">
      <c r="B2" s="50" t="s">
        <v>261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Q2" s="50" t="s">
        <v>264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2:31" s="13" customFormat="1" ht="13.5">
      <c r="B3" s="1" t="s">
        <v>199</v>
      </c>
      <c r="C3" s="2" t="s">
        <v>0</v>
      </c>
      <c r="D3" s="29" t="s">
        <v>1</v>
      </c>
      <c r="E3" s="29" t="s">
        <v>2</v>
      </c>
      <c r="F3" s="29" t="s">
        <v>3</v>
      </c>
      <c r="G3" s="29" t="s">
        <v>4</v>
      </c>
      <c r="H3" s="30" t="s">
        <v>12</v>
      </c>
      <c r="I3" s="29" t="s">
        <v>5</v>
      </c>
      <c r="J3" s="29" t="s">
        <v>6</v>
      </c>
      <c r="K3" s="29" t="s">
        <v>7</v>
      </c>
      <c r="L3" s="29" t="s">
        <v>13</v>
      </c>
      <c r="M3" s="29" t="s">
        <v>8</v>
      </c>
      <c r="N3" s="29" t="s">
        <v>9</v>
      </c>
      <c r="Q3" s="2" t="s">
        <v>11</v>
      </c>
      <c r="R3" s="2" t="s">
        <v>0</v>
      </c>
      <c r="S3" s="2" t="s">
        <v>1</v>
      </c>
      <c r="T3" s="2" t="s">
        <v>2</v>
      </c>
      <c r="U3" s="2" t="s">
        <v>3</v>
      </c>
      <c r="V3" s="2" t="s">
        <v>4</v>
      </c>
      <c r="W3" s="3" t="s">
        <v>12</v>
      </c>
      <c r="X3" s="2" t="s">
        <v>5</v>
      </c>
      <c r="Y3" s="2" t="s">
        <v>6</v>
      </c>
      <c r="Z3" s="2" t="s">
        <v>7</v>
      </c>
      <c r="AA3" s="2" t="s">
        <v>13</v>
      </c>
      <c r="AB3" s="2" t="s">
        <v>10</v>
      </c>
      <c r="AC3" s="2" t="s">
        <v>8</v>
      </c>
      <c r="AD3" s="2" t="s">
        <v>9</v>
      </c>
      <c r="AE3" s="2" t="s">
        <v>20</v>
      </c>
    </row>
    <row r="4" spans="2:31" ht="13.5">
      <c r="B4" s="5">
        <v>21</v>
      </c>
      <c r="C4" s="4">
        <v>1</v>
      </c>
      <c r="D4" s="4">
        <v>1</v>
      </c>
      <c r="E4" s="5" t="str">
        <f>VLOOKUP(B4,'ダート登録者'!$A$2:$J$25,4,0)</f>
        <v>ハギノパサージュ</v>
      </c>
      <c r="F4" s="5" t="str">
        <f>VLOOKUP(B4,'ダート登録者'!$A$2:$J$25,5,0)</f>
        <v>牝４</v>
      </c>
      <c r="G4" s="5" t="s">
        <v>228</v>
      </c>
      <c r="H4" s="5">
        <f>VLOOKUP(B4,'ダート登録者'!$A$1:$K$25,11,0)</f>
        <v>57</v>
      </c>
      <c r="I4" s="5" t="str">
        <f>VLOOKUP(B4,'ダート登録者'!$A$2:$J$25,9,0)</f>
        <v>鈴木慶</v>
      </c>
      <c r="J4" s="5" t="str">
        <f>VLOOKUP(B4,'ダート登録者'!$A$2:$J$25,8,0)</f>
        <v>追込</v>
      </c>
      <c r="K4" s="1" t="s">
        <v>204</v>
      </c>
      <c r="L4" s="5" t="s">
        <v>203</v>
      </c>
      <c r="M4" s="5">
        <v>6</v>
      </c>
      <c r="N4" s="5" t="str">
        <f>VLOOKUP(B4,'ダート登録者'!$A$2:$J$25,2,0)</f>
        <v>ハギ</v>
      </c>
      <c r="Q4" s="5">
        <v>1</v>
      </c>
      <c r="R4" s="10">
        <v>6</v>
      </c>
      <c r="S4" s="10">
        <v>7</v>
      </c>
      <c r="T4" s="5" t="str">
        <f aca="true" t="shared" si="0" ref="T4:T15">VLOOKUP(S4,$D$3:$N$15,2,0)</f>
        <v>ドラゴンボーイ</v>
      </c>
      <c r="U4" s="5" t="str">
        <f aca="true" t="shared" si="1" ref="U4:U15">VLOOKUP(S4,$D$3:$N$15,3,0)</f>
        <v>牡６</v>
      </c>
      <c r="V4" s="5" t="str">
        <f aca="true" t="shared" si="2" ref="V4:V15">VLOOKUP(S4,$D$3:$N$15,4,0)</f>
        <v>△○○…△</v>
      </c>
      <c r="W4" s="5">
        <f aca="true" t="shared" si="3" ref="W4:W15">VLOOKUP(S4,$D$3:$N$15,5,0)</f>
        <v>59</v>
      </c>
      <c r="X4" s="5" t="str">
        <f aca="true" t="shared" si="4" ref="X4:X15">VLOOKUP(S4,$D$3:$N$15,6,0)</f>
        <v>武幸</v>
      </c>
      <c r="Y4" s="5" t="str">
        <f aca="true" t="shared" si="5" ref="Y4:Y15">VLOOKUP(S4,$D$3:$N$15,7,0)</f>
        <v>差し</v>
      </c>
      <c r="Z4" s="5" t="str">
        <f aca="true" t="shared" si="6" ref="Z4:Z15">VLOOKUP(S4,$D$3:$N$15,8,0)</f>
        <v>○</v>
      </c>
      <c r="AA4" s="5" t="str">
        <f aca="true" t="shared" si="7" ref="AA4:AA15">VLOOKUP(S4,$D$3:$N$15,9,0)</f>
        <v>絶好調</v>
      </c>
      <c r="AB4" s="15" t="s">
        <v>240</v>
      </c>
      <c r="AC4" s="5">
        <f aca="true" t="shared" si="8" ref="AC4:AC15">VLOOKUP(S4,$D$3:$N$15,10,0)</f>
        <v>3</v>
      </c>
      <c r="AD4" s="5" t="str">
        <f aca="true" t="shared" si="9" ref="AD4:AD15">VLOOKUP(S4,$D$3:$N$15,11,0)</f>
        <v>Empty Self</v>
      </c>
      <c r="AE4" s="5">
        <v>12</v>
      </c>
    </row>
    <row r="5" spans="2:31" ht="13.5">
      <c r="B5" s="5">
        <v>24</v>
      </c>
      <c r="C5" s="6">
        <v>2</v>
      </c>
      <c r="D5" s="6">
        <v>2</v>
      </c>
      <c r="E5" s="5" t="str">
        <f>VLOOKUP(B5,'ダート登録者'!$A$2:$J$25,4,0)</f>
        <v>マサトシルレーヴ</v>
      </c>
      <c r="F5" s="5" t="str">
        <f>VLOOKUP(B5,'ダート登録者'!$A$2:$J$25,5,0)</f>
        <v>牡６</v>
      </c>
      <c r="G5" s="5" t="s">
        <v>229</v>
      </c>
      <c r="H5" s="5">
        <f>VLOOKUP(B5,'ダート登録者'!$A$1:$K$25,11,0)</f>
        <v>57</v>
      </c>
      <c r="I5" s="5" t="str">
        <f>VLOOKUP(B5,'ダート登録者'!$A$2:$J$25,9,0)</f>
        <v>秋山</v>
      </c>
      <c r="J5" s="5" t="str">
        <f>VLOOKUP(B5,'ダート登録者'!$A$2:$J$25,8,0)</f>
        <v>差し</v>
      </c>
      <c r="K5" s="1" t="s">
        <v>204</v>
      </c>
      <c r="L5" s="5" t="s">
        <v>200</v>
      </c>
      <c r="M5" s="5">
        <v>5</v>
      </c>
      <c r="N5" s="5" t="str">
        <f>VLOOKUP(B5,'ダート登録者'!$A$2:$J$25,2,0)</f>
        <v>まさとし</v>
      </c>
      <c r="Q5" s="5">
        <v>2</v>
      </c>
      <c r="R5" s="4">
        <v>1</v>
      </c>
      <c r="S5" s="4">
        <v>1</v>
      </c>
      <c r="T5" s="5" t="str">
        <f t="shared" si="0"/>
        <v>ハギノパサージュ</v>
      </c>
      <c r="U5" s="5" t="str">
        <f t="shared" si="1"/>
        <v>牝４</v>
      </c>
      <c r="V5" s="5" t="str">
        <f t="shared" si="2"/>
        <v>……▲……</v>
      </c>
      <c r="W5" s="5">
        <f t="shared" si="3"/>
        <v>57</v>
      </c>
      <c r="X5" s="5" t="str">
        <f t="shared" si="4"/>
        <v>鈴木慶</v>
      </c>
      <c r="Y5" s="5" t="str">
        <f t="shared" si="5"/>
        <v>追込</v>
      </c>
      <c r="Z5" s="5" t="str">
        <f t="shared" si="6"/>
        <v>○</v>
      </c>
      <c r="AA5" s="5" t="str">
        <f t="shared" si="7"/>
        <v>踏み込み</v>
      </c>
      <c r="AB5" s="15" t="s">
        <v>222</v>
      </c>
      <c r="AC5" s="5">
        <f t="shared" si="8"/>
        <v>6</v>
      </c>
      <c r="AD5" s="5" t="str">
        <f t="shared" si="9"/>
        <v>ハギ</v>
      </c>
      <c r="AE5" s="5">
        <v>10</v>
      </c>
    </row>
    <row r="6" spans="2:31" ht="13.5">
      <c r="B6" s="5">
        <v>19</v>
      </c>
      <c r="C6" s="7">
        <v>3</v>
      </c>
      <c r="D6" s="7">
        <v>3</v>
      </c>
      <c r="E6" s="5" t="str">
        <f>VLOOKUP(B6,'ダート登録者'!$A$2:$J$25,4,0)</f>
        <v>ヤオゼニス</v>
      </c>
      <c r="F6" s="5" t="str">
        <f>VLOOKUP(B6,'ダート登録者'!$A$2:$J$25,5,0)</f>
        <v>牝５</v>
      </c>
      <c r="G6" s="5" t="s">
        <v>214</v>
      </c>
      <c r="H6" s="5">
        <f>VLOOKUP(B6,'ダート登録者'!$A$1:$K$25,11,0)</f>
        <v>57</v>
      </c>
      <c r="I6" s="5" t="str">
        <f>VLOOKUP(B6,'ダート登録者'!$A$2:$J$25,9,0)</f>
        <v>武豊</v>
      </c>
      <c r="J6" s="5" t="str">
        <f>VLOOKUP(B6,'ダート登録者'!$A$2:$J$25,8,0)</f>
        <v>追込</v>
      </c>
      <c r="K6" s="1" t="s">
        <v>204</v>
      </c>
      <c r="L6" s="5" t="s">
        <v>226</v>
      </c>
      <c r="M6" s="5">
        <v>4</v>
      </c>
      <c r="N6" s="5" t="str">
        <f>VLOOKUP(B6,'ダート登録者'!$A$2:$J$25,2,0)</f>
        <v>たんやお</v>
      </c>
      <c r="Q6" s="5">
        <v>3</v>
      </c>
      <c r="R6" s="8">
        <v>4</v>
      </c>
      <c r="S6" s="8">
        <v>4</v>
      </c>
      <c r="T6" s="5" t="str">
        <f t="shared" si="0"/>
        <v>パイナップルパンチ</v>
      </c>
      <c r="U6" s="5" t="str">
        <f t="shared" si="1"/>
        <v>牡５</v>
      </c>
      <c r="V6" s="5" t="str">
        <f t="shared" si="2"/>
        <v>……△……</v>
      </c>
      <c r="W6" s="5">
        <f t="shared" si="3"/>
        <v>59</v>
      </c>
      <c r="X6" s="5" t="str">
        <f t="shared" si="4"/>
        <v>ペリエ</v>
      </c>
      <c r="Y6" s="5" t="str">
        <f t="shared" si="5"/>
        <v>追込</v>
      </c>
      <c r="Z6" s="5" t="str">
        <f t="shared" si="6"/>
        <v>○</v>
      </c>
      <c r="AA6" s="5" t="str">
        <f t="shared" si="7"/>
        <v>イレ込み</v>
      </c>
      <c r="AB6" s="15" t="s">
        <v>222</v>
      </c>
      <c r="AC6" s="5">
        <f t="shared" si="8"/>
        <v>12</v>
      </c>
      <c r="AD6" s="5" t="str">
        <f t="shared" si="9"/>
        <v>Empty Self</v>
      </c>
      <c r="AE6" s="5">
        <v>9</v>
      </c>
    </row>
    <row r="7" spans="2:31" ht="13.5" customHeight="1">
      <c r="B7" s="5">
        <v>3</v>
      </c>
      <c r="C7" s="8">
        <v>4</v>
      </c>
      <c r="D7" s="8">
        <v>4</v>
      </c>
      <c r="E7" s="5" t="str">
        <f>VLOOKUP(B7,'ダート登録者'!$A$2:$J$25,4,0)</f>
        <v>パイナップルパンチ</v>
      </c>
      <c r="F7" s="5" t="str">
        <f>VLOOKUP(B7,'ダート登録者'!$A$2:$J$25,5,0)</f>
        <v>牡５</v>
      </c>
      <c r="G7" s="5" t="s">
        <v>230</v>
      </c>
      <c r="H7" s="5">
        <f>VLOOKUP(B7,'ダート登録者'!$A$1:$K$25,11,0)</f>
        <v>59</v>
      </c>
      <c r="I7" s="5" t="str">
        <f>VLOOKUP(B7,'ダート登録者'!$A$2:$J$25,9,0)</f>
        <v>ペリエ</v>
      </c>
      <c r="J7" s="5" t="str">
        <f>VLOOKUP(B7,'ダート登録者'!$A$2:$J$25,8,0)</f>
        <v>追込</v>
      </c>
      <c r="K7" s="1" t="s">
        <v>204</v>
      </c>
      <c r="L7" s="5" t="s">
        <v>200</v>
      </c>
      <c r="M7" s="5">
        <v>12</v>
      </c>
      <c r="N7" s="5" t="str">
        <f>VLOOKUP(B7,'ダート登録者'!$A$2:$J$25,2,0)</f>
        <v>Empty Self</v>
      </c>
      <c r="O7" s="49" t="s">
        <v>17</v>
      </c>
      <c r="P7" s="16"/>
      <c r="Q7" s="5">
        <v>4</v>
      </c>
      <c r="R7" s="9">
        <v>5</v>
      </c>
      <c r="S7" s="9">
        <v>6</v>
      </c>
      <c r="T7" s="5" t="str">
        <f t="shared" si="0"/>
        <v>ブレッチア</v>
      </c>
      <c r="U7" s="5" t="str">
        <f t="shared" si="1"/>
        <v>牝６</v>
      </c>
      <c r="V7" s="5" t="str">
        <f t="shared" si="2"/>
        <v>…………△</v>
      </c>
      <c r="W7" s="5">
        <f t="shared" si="3"/>
        <v>55</v>
      </c>
      <c r="X7" s="5" t="str">
        <f t="shared" si="4"/>
        <v>横山典</v>
      </c>
      <c r="Y7" s="5" t="str">
        <f t="shared" si="5"/>
        <v>差し</v>
      </c>
      <c r="Z7" s="5" t="str">
        <f t="shared" si="6"/>
        <v>○</v>
      </c>
      <c r="AA7" s="5" t="str">
        <f t="shared" si="7"/>
        <v>踏み込み</v>
      </c>
      <c r="AB7" s="1" t="s">
        <v>225</v>
      </c>
      <c r="AC7" s="5">
        <f t="shared" si="8"/>
        <v>7</v>
      </c>
      <c r="AD7" s="5" t="str">
        <f t="shared" si="9"/>
        <v>エロユキ</v>
      </c>
      <c r="AE7" s="5">
        <v>8</v>
      </c>
    </row>
    <row r="8" spans="2:31" ht="13.5" customHeight="1">
      <c r="B8" s="5">
        <v>1</v>
      </c>
      <c r="C8" s="9">
        <v>5</v>
      </c>
      <c r="D8" s="9">
        <v>5</v>
      </c>
      <c r="E8" s="5" t="str">
        <f>VLOOKUP(B8,'ダート登録者'!$A$2:$J$25,4,0)</f>
        <v>スティザム</v>
      </c>
      <c r="F8" s="5" t="str">
        <f>VLOOKUP(B8,'ダート登録者'!$A$2:$J$25,5,0)</f>
        <v>牡４</v>
      </c>
      <c r="G8" s="5" t="s">
        <v>231</v>
      </c>
      <c r="H8" s="5">
        <f>VLOOKUP(B8,'ダート登録者'!$A$1:$K$25,11,0)</f>
        <v>57</v>
      </c>
      <c r="I8" s="5" t="str">
        <f>VLOOKUP(B8,'ダート登録者'!$A$2:$J$25,9,0)</f>
        <v>柴原</v>
      </c>
      <c r="J8" s="5" t="str">
        <f>VLOOKUP(B8,'ダート登録者'!$A$2:$J$25,8,0)</f>
        <v>差し</v>
      </c>
      <c r="K8" s="1" t="s">
        <v>204</v>
      </c>
      <c r="L8" s="5" t="s">
        <v>203</v>
      </c>
      <c r="M8" s="5">
        <v>8</v>
      </c>
      <c r="N8" s="5" t="str">
        <f>VLOOKUP(B8,'ダート登録者'!$A$2:$J$25,2,0)</f>
        <v>daisuke</v>
      </c>
      <c r="O8" s="49"/>
      <c r="P8" s="16"/>
      <c r="Q8" s="5">
        <v>5</v>
      </c>
      <c r="R8" s="9">
        <v>5</v>
      </c>
      <c r="S8" s="9">
        <v>5</v>
      </c>
      <c r="T8" s="5" t="str">
        <f t="shared" si="0"/>
        <v>スティザム</v>
      </c>
      <c r="U8" s="5" t="str">
        <f t="shared" si="1"/>
        <v>牡４</v>
      </c>
      <c r="V8" s="5" t="str">
        <f t="shared" si="2"/>
        <v>▲▲…△…</v>
      </c>
      <c r="W8" s="5">
        <f t="shared" si="3"/>
        <v>57</v>
      </c>
      <c r="X8" s="5" t="str">
        <f t="shared" si="4"/>
        <v>柴原</v>
      </c>
      <c r="Y8" s="5" t="str">
        <f t="shared" si="5"/>
        <v>差し</v>
      </c>
      <c r="Z8" s="5" t="str">
        <f t="shared" si="6"/>
        <v>○</v>
      </c>
      <c r="AA8" s="5" t="str">
        <f t="shared" si="7"/>
        <v>踏み込み</v>
      </c>
      <c r="AB8" s="15" t="s">
        <v>222</v>
      </c>
      <c r="AC8" s="5">
        <f t="shared" si="8"/>
        <v>8</v>
      </c>
      <c r="AD8" s="5" t="str">
        <f t="shared" si="9"/>
        <v>daisuke</v>
      </c>
      <c r="AE8" s="5">
        <v>7</v>
      </c>
    </row>
    <row r="9" spans="2:31" ht="13.5" customHeight="1">
      <c r="B9" s="5">
        <v>10</v>
      </c>
      <c r="C9" s="9">
        <v>5</v>
      </c>
      <c r="D9" s="9">
        <v>6</v>
      </c>
      <c r="E9" s="5" t="str">
        <f>VLOOKUP(B9,'ダート登録者'!$A$2:$J$25,4,0)</f>
        <v>ブレッチア</v>
      </c>
      <c r="F9" s="5" t="str">
        <f>VLOOKUP(B9,'ダート登録者'!$A$2:$J$25,5,0)</f>
        <v>牝６</v>
      </c>
      <c r="G9" s="5" t="s">
        <v>229</v>
      </c>
      <c r="H9" s="5">
        <f>VLOOKUP(B9,'ダート登録者'!$A$1:$K$25,11,0)</f>
        <v>55</v>
      </c>
      <c r="I9" s="5" t="str">
        <f>VLOOKUP(B9,'ダート登録者'!$A$2:$J$25,9,0)</f>
        <v>横山典</v>
      </c>
      <c r="J9" s="5" t="str">
        <f>VLOOKUP(B9,'ダート登録者'!$A$2:$J$25,8,0)</f>
        <v>差し</v>
      </c>
      <c r="K9" s="1" t="s">
        <v>204</v>
      </c>
      <c r="L9" s="5" t="s">
        <v>203</v>
      </c>
      <c r="M9" s="5">
        <v>7</v>
      </c>
      <c r="N9" s="5" t="str">
        <f>VLOOKUP(B9,'ダート登録者'!$A$2:$J$25,2,0)</f>
        <v>エロユキ</v>
      </c>
      <c r="O9" s="49"/>
      <c r="P9" s="16"/>
      <c r="Q9" s="5">
        <v>6</v>
      </c>
      <c r="R9" s="11">
        <v>7</v>
      </c>
      <c r="S9" s="11">
        <v>10</v>
      </c>
      <c r="T9" s="5" t="str">
        <f t="shared" si="0"/>
        <v>スカイドライブ</v>
      </c>
      <c r="U9" s="5" t="str">
        <f t="shared" si="1"/>
        <v>牡６</v>
      </c>
      <c r="V9" s="5" t="str">
        <f t="shared" si="2"/>
        <v>◎◎…○▲</v>
      </c>
      <c r="W9" s="5">
        <f t="shared" si="3"/>
        <v>59</v>
      </c>
      <c r="X9" s="5" t="str">
        <f t="shared" si="4"/>
        <v>武豊</v>
      </c>
      <c r="Y9" s="5" t="str">
        <f t="shared" si="5"/>
        <v>先行</v>
      </c>
      <c r="Z9" s="5" t="str">
        <f t="shared" si="6"/>
        <v>○</v>
      </c>
      <c r="AA9" s="5" t="str">
        <f t="shared" si="7"/>
        <v>絶好調</v>
      </c>
      <c r="AB9" s="15" t="s">
        <v>221</v>
      </c>
      <c r="AC9" s="5">
        <f t="shared" si="8"/>
        <v>1</v>
      </c>
      <c r="AD9" s="5" t="str">
        <f t="shared" si="9"/>
        <v>im</v>
      </c>
      <c r="AE9" s="5">
        <v>6</v>
      </c>
    </row>
    <row r="10" spans="2:31" ht="13.5" customHeight="1">
      <c r="B10" s="5">
        <v>2</v>
      </c>
      <c r="C10" s="10">
        <v>6</v>
      </c>
      <c r="D10" s="10">
        <v>7</v>
      </c>
      <c r="E10" s="5" t="str">
        <f>VLOOKUP(B10,'ダート登録者'!$A$2:$J$25,4,0)</f>
        <v>ドラゴンボーイ</v>
      </c>
      <c r="F10" s="5" t="str">
        <f>VLOOKUP(B10,'ダート登録者'!$A$2:$J$25,5,0)</f>
        <v>牡６</v>
      </c>
      <c r="G10" s="5" t="s">
        <v>232</v>
      </c>
      <c r="H10" s="5">
        <f>VLOOKUP(B10,'ダート登録者'!$A$1:$K$25,11,0)</f>
        <v>59</v>
      </c>
      <c r="I10" s="5" t="str">
        <f>VLOOKUP(B10,'ダート登録者'!$A$2:$J$25,9,0)</f>
        <v>武幸</v>
      </c>
      <c r="J10" s="5" t="str">
        <f>VLOOKUP(B10,'ダート登録者'!$A$2:$J$25,8,0)</f>
        <v>差し</v>
      </c>
      <c r="K10" s="1" t="s">
        <v>204</v>
      </c>
      <c r="L10" s="5" t="s">
        <v>201</v>
      </c>
      <c r="M10" s="5">
        <v>3</v>
      </c>
      <c r="N10" s="5" t="str">
        <f>VLOOKUP(B10,'ダート登録者'!$A$2:$J$25,2,0)</f>
        <v>Empty Self</v>
      </c>
      <c r="O10" s="49" t="s">
        <v>18</v>
      </c>
      <c r="P10" s="16"/>
      <c r="Q10" s="5">
        <v>7</v>
      </c>
      <c r="R10" s="11">
        <v>7</v>
      </c>
      <c r="S10" s="11">
        <v>9</v>
      </c>
      <c r="T10" s="5" t="str">
        <f t="shared" si="0"/>
        <v>イルストーム</v>
      </c>
      <c r="U10" s="5" t="str">
        <f t="shared" si="1"/>
        <v>牡６</v>
      </c>
      <c r="V10" s="5" t="str">
        <f t="shared" si="2"/>
        <v>……◎▲◎</v>
      </c>
      <c r="W10" s="5">
        <f t="shared" si="3"/>
        <v>57</v>
      </c>
      <c r="X10" s="5" t="str">
        <f t="shared" si="4"/>
        <v>ﾃﾞﾑｰﾛ</v>
      </c>
      <c r="Y10" s="5" t="str">
        <f t="shared" si="5"/>
        <v>追込</v>
      </c>
      <c r="Z10" s="5" t="str">
        <f t="shared" si="6"/>
        <v>○</v>
      </c>
      <c r="AA10" s="5" t="str">
        <f t="shared" si="7"/>
        <v>絶好調</v>
      </c>
      <c r="AB10" s="15" t="s">
        <v>222</v>
      </c>
      <c r="AC10" s="5">
        <f t="shared" si="8"/>
        <v>2</v>
      </c>
      <c r="AD10" s="5" t="str">
        <f t="shared" si="9"/>
        <v>im</v>
      </c>
      <c r="AE10" s="5">
        <v>5</v>
      </c>
    </row>
    <row r="11" spans="2:31" ht="13.5" customHeight="1">
      <c r="B11" s="5">
        <v>9</v>
      </c>
      <c r="C11" s="10">
        <v>6</v>
      </c>
      <c r="D11" s="10">
        <v>8</v>
      </c>
      <c r="E11" s="5" t="str">
        <f>VLOOKUP(B11,'ダート登録者'!$A$2:$J$25,4,0)</f>
        <v>ワイズフェンリル</v>
      </c>
      <c r="F11" s="5" t="str">
        <f>VLOOKUP(B11,'ダート登録者'!$A$2:$J$25,5,0)</f>
        <v>牡４</v>
      </c>
      <c r="G11" s="5" t="s">
        <v>233</v>
      </c>
      <c r="H11" s="5">
        <f>VLOOKUP(B11,'ダート登録者'!$A$1:$K$25,11,0)</f>
        <v>59</v>
      </c>
      <c r="I11" s="5" t="str">
        <f>VLOOKUP(B11,'ダート登録者'!$A$2:$J$25,9,0)</f>
        <v>後藤</v>
      </c>
      <c r="J11" s="5" t="str">
        <f>VLOOKUP(B11,'ダート登録者'!$A$2:$J$25,8,0)</f>
        <v>差し</v>
      </c>
      <c r="K11" s="1" t="s">
        <v>204</v>
      </c>
      <c r="L11" s="5" t="s">
        <v>227</v>
      </c>
      <c r="M11" s="5">
        <v>9</v>
      </c>
      <c r="N11" s="5" t="str">
        <f>VLOOKUP(B11,'ダート登録者'!$A$2:$J$25,2,0)</f>
        <v>yuonero</v>
      </c>
      <c r="O11" s="49"/>
      <c r="P11" s="16"/>
      <c r="Q11" s="5">
        <v>8</v>
      </c>
      <c r="R11" s="10">
        <v>6</v>
      </c>
      <c r="S11" s="10">
        <v>8</v>
      </c>
      <c r="T11" s="5" t="str">
        <f t="shared" si="0"/>
        <v>ワイズフェンリル</v>
      </c>
      <c r="U11" s="5" t="str">
        <f t="shared" si="1"/>
        <v>牡４</v>
      </c>
      <c r="V11" s="5" t="str">
        <f t="shared" si="2"/>
        <v>△△△◎…</v>
      </c>
      <c r="W11" s="5">
        <f t="shared" si="3"/>
        <v>59</v>
      </c>
      <c r="X11" s="5" t="str">
        <f t="shared" si="4"/>
        <v>後藤</v>
      </c>
      <c r="Y11" s="5" t="str">
        <f t="shared" si="5"/>
        <v>差し</v>
      </c>
      <c r="Z11" s="5" t="str">
        <f t="shared" si="6"/>
        <v>○</v>
      </c>
      <c r="AA11" s="5" t="str">
        <f t="shared" si="7"/>
        <v>のんびり</v>
      </c>
      <c r="AB11" s="1" t="s">
        <v>225</v>
      </c>
      <c r="AC11" s="5">
        <f t="shared" si="8"/>
        <v>9</v>
      </c>
      <c r="AD11" s="5" t="str">
        <f t="shared" si="9"/>
        <v>yuonero</v>
      </c>
      <c r="AE11" s="5">
        <v>4</v>
      </c>
    </row>
    <row r="12" spans="2:31" ht="13.5" customHeight="1">
      <c r="B12" s="5">
        <v>4</v>
      </c>
      <c r="C12" s="11">
        <v>7</v>
      </c>
      <c r="D12" s="11">
        <v>9</v>
      </c>
      <c r="E12" s="5" t="str">
        <f>VLOOKUP(B12,'ダート登録者'!$A$2:$J$25,4,0)</f>
        <v>イルストーム</v>
      </c>
      <c r="F12" s="5" t="str">
        <f>VLOOKUP(B12,'ダート登録者'!$A$2:$J$25,5,0)</f>
        <v>牡６</v>
      </c>
      <c r="G12" s="5" t="s">
        <v>234</v>
      </c>
      <c r="H12" s="5">
        <f>VLOOKUP(B12,'ダート登録者'!$A$1:$K$25,11,0)</f>
        <v>57</v>
      </c>
      <c r="I12" s="5" t="str">
        <f>VLOOKUP(B12,'ダート登録者'!$A$2:$J$25,9,0)</f>
        <v>ﾃﾞﾑｰﾛ</v>
      </c>
      <c r="J12" s="5" t="str">
        <f>VLOOKUP(B12,'ダート登録者'!$A$2:$J$25,8,0)</f>
        <v>追込</v>
      </c>
      <c r="K12" s="1" t="s">
        <v>204</v>
      </c>
      <c r="L12" s="5" t="s">
        <v>201</v>
      </c>
      <c r="M12" s="5">
        <v>2</v>
      </c>
      <c r="N12" s="5" t="str">
        <f>VLOOKUP(B12,'ダート登録者'!$A$2:$J$25,2,0)</f>
        <v>im</v>
      </c>
      <c r="O12" s="49"/>
      <c r="P12" s="16"/>
      <c r="Q12" s="5">
        <v>9</v>
      </c>
      <c r="R12" s="7">
        <v>3</v>
      </c>
      <c r="S12" s="7">
        <v>3</v>
      </c>
      <c r="T12" s="5" t="str">
        <f t="shared" si="0"/>
        <v>ヤオゼニス</v>
      </c>
      <c r="U12" s="5" t="str">
        <f t="shared" si="1"/>
        <v>牝５</v>
      </c>
      <c r="V12" s="5" t="str">
        <f t="shared" si="2"/>
        <v>………△○</v>
      </c>
      <c r="W12" s="5">
        <f t="shared" si="3"/>
        <v>57</v>
      </c>
      <c r="X12" s="5" t="str">
        <f t="shared" si="4"/>
        <v>武豊</v>
      </c>
      <c r="Y12" s="5" t="str">
        <f t="shared" si="5"/>
        <v>追込</v>
      </c>
      <c r="Z12" s="5" t="str">
        <f t="shared" si="6"/>
        <v>○</v>
      </c>
      <c r="AA12" s="5" t="str">
        <f t="shared" si="7"/>
        <v>気合</v>
      </c>
      <c r="AB12" s="1" t="s">
        <v>224</v>
      </c>
      <c r="AC12" s="5">
        <f t="shared" si="8"/>
        <v>4</v>
      </c>
      <c r="AD12" s="5" t="str">
        <f t="shared" si="9"/>
        <v>たんやお</v>
      </c>
      <c r="AE12" s="5">
        <v>3</v>
      </c>
    </row>
    <row r="13" spans="2:31" ht="13.5">
      <c r="B13" s="5">
        <v>5</v>
      </c>
      <c r="C13" s="11">
        <v>7</v>
      </c>
      <c r="D13" s="11">
        <v>10</v>
      </c>
      <c r="E13" s="5" t="str">
        <f>VLOOKUP(B13,'ダート登録者'!$A$2:$J$25,4,0)</f>
        <v>スカイドライブ</v>
      </c>
      <c r="F13" s="5" t="str">
        <f>VLOOKUP(B13,'ダート登録者'!$A$2:$J$25,5,0)</f>
        <v>牡６</v>
      </c>
      <c r="G13" s="5" t="s">
        <v>235</v>
      </c>
      <c r="H13" s="5">
        <f>VLOOKUP(B13,'ダート登録者'!$A$1:$K$25,11,0)</f>
        <v>59</v>
      </c>
      <c r="I13" s="5" t="str">
        <f>VLOOKUP(B13,'ダート登録者'!$A$2:$J$25,9,0)</f>
        <v>武豊</v>
      </c>
      <c r="J13" s="5" t="str">
        <f>VLOOKUP(B13,'ダート登録者'!$A$2:$J$25,8,0)</f>
        <v>先行</v>
      </c>
      <c r="K13" s="1" t="s">
        <v>204</v>
      </c>
      <c r="L13" s="5" t="s">
        <v>201</v>
      </c>
      <c r="M13" s="5">
        <v>1</v>
      </c>
      <c r="N13" s="5" t="str">
        <f>VLOOKUP(B13,'ダート登録者'!$A$2:$J$25,2,0)</f>
        <v>im</v>
      </c>
      <c r="Q13" s="5">
        <v>10</v>
      </c>
      <c r="R13" s="12">
        <v>8</v>
      </c>
      <c r="S13" s="12">
        <v>11</v>
      </c>
      <c r="T13" s="5" t="str">
        <f t="shared" si="0"/>
        <v>ラフィング</v>
      </c>
      <c r="U13" s="5" t="str">
        <f t="shared" si="1"/>
        <v>牡４</v>
      </c>
      <c r="V13" s="5" t="str">
        <f t="shared" si="2"/>
        <v>○△………</v>
      </c>
      <c r="W13" s="5">
        <f t="shared" si="3"/>
        <v>57</v>
      </c>
      <c r="X13" s="5" t="str">
        <f t="shared" si="4"/>
        <v>石橋守</v>
      </c>
      <c r="Y13" s="5" t="str">
        <f t="shared" si="5"/>
        <v>先行</v>
      </c>
      <c r="Z13" s="5" t="str">
        <f t="shared" si="6"/>
        <v>○</v>
      </c>
      <c r="AA13" s="5" t="str">
        <f t="shared" si="7"/>
        <v>デキ悪く</v>
      </c>
      <c r="AB13" s="15" t="s">
        <v>241</v>
      </c>
      <c r="AC13" s="5">
        <f t="shared" si="8"/>
        <v>10</v>
      </c>
      <c r="AD13" s="5" t="str">
        <f t="shared" si="9"/>
        <v>きーよ</v>
      </c>
      <c r="AE13" s="5">
        <v>2</v>
      </c>
    </row>
    <row r="14" spans="2:31" ht="13.5">
      <c r="B14" s="5">
        <v>14</v>
      </c>
      <c r="C14" s="12">
        <v>8</v>
      </c>
      <c r="D14" s="12">
        <v>11</v>
      </c>
      <c r="E14" s="5" t="str">
        <f>VLOOKUP(B14,'ダート登録者'!$A$2:$J$25,4,0)</f>
        <v>ラフィング</v>
      </c>
      <c r="F14" s="5" t="str">
        <f>VLOOKUP(B14,'ダート登録者'!$A$2:$J$25,5,0)</f>
        <v>牡４</v>
      </c>
      <c r="G14" s="5" t="s">
        <v>236</v>
      </c>
      <c r="H14" s="5">
        <f>VLOOKUP(B14,'ダート登録者'!$A$1:$K$25,11,0)</f>
        <v>57</v>
      </c>
      <c r="I14" s="5" t="str">
        <f>VLOOKUP(B14,'ダート登録者'!$A$2:$J$25,9,0)</f>
        <v>石橋守</v>
      </c>
      <c r="J14" s="5" t="str">
        <f>VLOOKUP(B14,'ダート登録者'!$A$2:$J$25,8,0)</f>
        <v>先行</v>
      </c>
      <c r="K14" s="1" t="s">
        <v>204</v>
      </c>
      <c r="L14" s="5" t="s">
        <v>202</v>
      </c>
      <c r="M14" s="5">
        <v>10</v>
      </c>
      <c r="N14" s="5" t="str">
        <f>VLOOKUP(B14,'ダート登録者'!$A$2:$J$25,2,0)</f>
        <v>きーよ</v>
      </c>
      <c r="Q14" s="5">
        <v>11</v>
      </c>
      <c r="R14" s="6">
        <v>2</v>
      </c>
      <c r="S14" s="6">
        <v>2</v>
      </c>
      <c r="T14" s="5" t="str">
        <f t="shared" si="0"/>
        <v>マサトシルレーヴ</v>
      </c>
      <c r="U14" s="5" t="str">
        <f t="shared" si="1"/>
        <v>牡６</v>
      </c>
      <c r="V14" s="5" t="str">
        <f t="shared" si="2"/>
        <v>…………△</v>
      </c>
      <c r="W14" s="5">
        <f t="shared" si="3"/>
        <v>57</v>
      </c>
      <c r="X14" s="5" t="str">
        <f t="shared" si="4"/>
        <v>秋山</v>
      </c>
      <c r="Y14" s="5" t="str">
        <f t="shared" si="5"/>
        <v>差し</v>
      </c>
      <c r="Z14" s="5" t="str">
        <f t="shared" si="6"/>
        <v>○</v>
      </c>
      <c r="AA14" s="5" t="str">
        <f t="shared" si="7"/>
        <v>イレ込み</v>
      </c>
      <c r="AB14" s="15" t="s">
        <v>223</v>
      </c>
      <c r="AC14" s="5">
        <f t="shared" si="8"/>
        <v>5</v>
      </c>
      <c r="AD14" s="5" t="str">
        <f t="shared" si="9"/>
        <v>まさとし</v>
      </c>
      <c r="AE14" s="5">
        <v>1</v>
      </c>
    </row>
    <row r="15" spans="2:31" ht="13.5">
      <c r="B15" s="5">
        <v>13</v>
      </c>
      <c r="C15" s="12">
        <v>8</v>
      </c>
      <c r="D15" s="12">
        <v>12</v>
      </c>
      <c r="E15" s="5" t="str">
        <f>VLOOKUP(B15,'ダート登録者'!$A$2:$J$25,4,0)</f>
        <v>ビスカピュルサン</v>
      </c>
      <c r="F15" s="5" t="str">
        <f>VLOOKUP(B15,'ダート登録者'!$A$2:$J$25,5,0)</f>
        <v>牝４</v>
      </c>
      <c r="G15" s="5" t="s">
        <v>237</v>
      </c>
      <c r="H15" s="5">
        <f>VLOOKUP(B15,'ダート登録者'!$A$1:$K$25,11,0)</f>
        <v>55</v>
      </c>
      <c r="I15" s="5" t="str">
        <f>VLOOKUP(B15,'ダート登録者'!$A$2:$J$25,9,0)</f>
        <v>勝浦</v>
      </c>
      <c r="J15" s="5" t="str">
        <f>VLOOKUP(B15,'ダート登録者'!$A$2:$J$25,8,0)</f>
        <v>差し</v>
      </c>
      <c r="K15" s="1" t="s">
        <v>204</v>
      </c>
      <c r="L15" s="5" t="s">
        <v>200</v>
      </c>
      <c r="M15" s="5">
        <v>11</v>
      </c>
      <c r="N15" s="5" t="str">
        <f>VLOOKUP(B15,'ダート登録者'!$A$2:$J$25,2,0)</f>
        <v>カマやん</v>
      </c>
      <c r="Q15" s="5">
        <v>12</v>
      </c>
      <c r="R15" s="12">
        <v>8</v>
      </c>
      <c r="S15" s="12">
        <v>12</v>
      </c>
      <c r="T15" s="5" t="str">
        <f t="shared" si="0"/>
        <v>ビスカピュルサン</v>
      </c>
      <c r="U15" s="5" t="str">
        <f t="shared" si="1"/>
        <v>牝４</v>
      </c>
      <c r="V15" s="5" t="str">
        <f t="shared" si="2"/>
        <v>△△………</v>
      </c>
      <c r="W15" s="5">
        <f t="shared" si="3"/>
        <v>55</v>
      </c>
      <c r="X15" s="5" t="str">
        <f t="shared" si="4"/>
        <v>勝浦</v>
      </c>
      <c r="Y15" s="5" t="str">
        <f t="shared" si="5"/>
        <v>差し</v>
      </c>
      <c r="Z15" s="5" t="str">
        <f t="shared" si="6"/>
        <v>○</v>
      </c>
      <c r="AA15" s="5" t="str">
        <f t="shared" si="7"/>
        <v>イレ込み</v>
      </c>
      <c r="AB15" s="15" t="s">
        <v>222</v>
      </c>
      <c r="AC15" s="5">
        <f t="shared" si="8"/>
        <v>11</v>
      </c>
      <c r="AD15" s="5" t="str">
        <f t="shared" si="9"/>
        <v>カマやん</v>
      </c>
      <c r="AE15" s="5">
        <v>1</v>
      </c>
    </row>
    <row r="16" spans="17:31" ht="13.5">
      <c r="Q16" s="52"/>
      <c r="R16" s="52"/>
      <c r="S16" s="52"/>
      <c r="T16" s="35"/>
      <c r="AA16" s="51" t="s">
        <v>238</v>
      </c>
      <c r="AB16" s="50"/>
      <c r="AC16" s="50"/>
      <c r="AD16" s="51" t="s">
        <v>239</v>
      </c>
      <c r="AE16" s="50"/>
    </row>
    <row r="17" spans="17:20" ht="13.5">
      <c r="Q17" s="52"/>
      <c r="R17" s="52"/>
      <c r="S17" s="52"/>
      <c r="T17" s="35"/>
    </row>
  </sheetData>
  <mergeCells count="8">
    <mergeCell ref="AA16:AC16"/>
    <mergeCell ref="AD16:AE16"/>
    <mergeCell ref="Q16:S16"/>
    <mergeCell ref="Q17:S17"/>
    <mergeCell ref="O7:O9"/>
    <mergeCell ref="O10:O12"/>
    <mergeCell ref="Q2:AE2"/>
    <mergeCell ref="B2:N2"/>
  </mergeCells>
  <printOptions/>
  <pageMargins left="0.75" right="0.75" top="1" bottom="1" header="0.512" footer="0.512"/>
  <pageSetup orientation="portrait" paperSize="9" r:id="rId1"/>
  <ignoredErrors>
    <ignoredError sqref="AB9:AB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AE17"/>
  <sheetViews>
    <sheetView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3" width="2.625" style="0" customWidth="1"/>
    <col min="4" max="4" width="3.125" style="0" customWidth="1"/>
    <col min="5" max="5" width="15.625" style="0" customWidth="1"/>
    <col min="6" max="6" width="4.375" style="0" customWidth="1"/>
    <col min="7" max="7" width="10.125" style="0" customWidth="1"/>
    <col min="8" max="8" width="4.125" style="0" customWidth="1"/>
    <col min="9" max="9" width="6.125" style="0" customWidth="1"/>
    <col min="10" max="10" width="4.375" style="0" customWidth="1"/>
    <col min="11" max="11" width="2.625" style="0" customWidth="1"/>
    <col min="12" max="12" width="8.125" style="0" customWidth="1"/>
    <col min="13" max="13" width="4.625" style="0" customWidth="1"/>
    <col min="14" max="14" width="10.625" style="0" customWidth="1"/>
    <col min="15" max="15" width="50.625" style="0" customWidth="1"/>
    <col min="16" max="16" width="7.875" style="0" customWidth="1"/>
    <col min="17" max="17" width="2.75390625" style="0" customWidth="1"/>
    <col min="18" max="18" width="2.625" style="0" customWidth="1"/>
    <col min="19" max="19" width="3.125" style="0" customWidth="1"/>
    <col min="20" max="20" width="15.625" style="0" customWidth="1"/>
    <col min="21" max="21" width="4.375" style="0" customWidth="1"/>
    <col min="22" max="22" width="10.125" style="0" customWidth="1"/>
    <col min="23" max="23" width="4.125" style="0" customWidth="1"/>
    <col min="24" max="24" width="6.125" style="0" customWidth="1"/>
    <col min="25" max="25" width="4.375" style="0" customWidth="1"/>
    <col min="26" max="26" width="2.625" style="0" customWidth="1"/>
    <col min="27" max="27" width="8.125" style="0" customWidth="1"/>
    <col min="28" max="28" width="6.625" style="0" customWidth="1"/>
    <col min="29" max="29" width="4.625" style="0" customWidth="1"/>
    <col min="30" max="30" width="10.625" style="0" customWidth="1"/>
  </cols>
  <sheetData>
    <row r="2" spans="2:31" ht="13.5">
      <c r="B2" s="50" t="s">
        <v>265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Q2" s="50" t="s">
        <v>266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2:31" s="13" customFormat="1" ht="13.5">
      <c r="B3" s="1" t="s">
        <v>196</v>
      </c>
      <c r="C3" s="2" t="s">
        <v>0</v>
      </c>
      <c r="D3" s="29" t="s">
        <v>1</v>
      </c>
      <c r="E3" s="29" t="s">
        <v>2</v>
      </c>
      <c r="F3" s="29" t="s">
        <v>3</v>
      </c>
      <c r="G3" s="29" t="s">
        <v>4</v>
      </c>
      <c r="H3" s="30" t="s">
        <v>12</v>
      </c>
      <c r="I3" s="29" t="s">
        <v>5</v>
      </c>
      <c r="J3" s="29" t="s">
        <v>6</v>
      </c>
      <c r="K3" s="29" t="s">
        <v>7</v>
      </c>
      <c r="L3" s="29" t="s">
        <v>13</v>
      </c>
      <c r="M3" s="29" t="s">
        <v>8</v>
      </c>
      <c r="N3" s="29" t="s">
        <v>9</v>
      </c>
      <c r="Q3" s="2" t="s">
        <v>11</v>
      </c>
      <c r="R3" s="2" t="s">
        <v>0</v>
      </c>
      <c r="S3" s="2" t="s">
        <v>1</v>
      </c>
      <c r="T3" s="2" t="s">
        <v>2</v>
      </c>
      <c r="U3" s="2" t="s">
        <v>3</v>
      </c>
      <c r="V3" s="2" t="s">
        <v>4</v>
      </c>
      <c r="W3" s="3" t="s">
        <v>12</v>
      </c>
      <c r="X3" s="2" t="s">
        <v>5</v>
      </c>
      <c r="Y3" s="2" t="s">
        <v>6</v>
      </c>
      <c r="Z3" s="2" t="s">
        <v>7</v>
      </c>
      <c r="AA3" s="2" t="s">
        <v>13</v>
      </c>
      <c r="AB3" s="2" t="s">
        <v>10</v>
      </c>
      <c r="AC3" s="2" t="s">
        <v>8</v>
      </c>
      <c r="AD3" s="2" t="s">
        <v>9</v>
      </c>
      <c r="AE3" s="2" t="s">
        <v>20</v>
      </c>
    </row>
    <row r="4" spans="2:31" ht="13.5">
      <c r="B4" s="5">
        <v>16</v>
      </c>
      <c r="C4" s="4">
        <v>1</v>
      </c>
      <c r="D4" s="4">
        <v>1</v>
      </c>
      <c r="E4" s="5" t="str">
        <f>VLOOKUP(B4,'ダート登録者'!$A$2:$J$25,4,0)</f>
        <v>レジスネクサス</v>
      </c>
      <c r="F4" s="5" t="str">
        <f>VLOOKUP(B4,'ダート登録者'!$A$2:$J$25,5,0)</f>
        <v>牡４</v>
      </c>
      <c r="G4" s="5" t="s">
        <v>243</v>
      </c>
      <c r="H4" s="5">
        <f>VLOOKUP(B4,'ダート登録者'!$A$1:$K$25,11,0)</f>
        <v>57</v>
      </c>
      <c r="I4" s="5" t="str">
        <f>VLOOKUP(B4,'ダート登録者'!$A$2:$J$25,9,0)</f>
        <v>田中勝</v>
      </c>
      <c r="J4" s="5" t="str">
        <f>VLOOKUP(B4,'ダート登録者'!$A$2:$J$25,8,0)</f>
        <v>差し</v>
      </c>
      <c r="K4" s="1" t="s">
        <v>242</v>
      </c>
      <c r="L4" s="5" t="s">
        <v>202</v>
      </c>
      <c r="M4" s="5">
        <v>12</v>
      </c>
      <c r="N4" s="5" t="str">
        <f>VLOOKUP(B4,'ダート登録者'!$A$2:$J$25,2,0)</f>
        <v>サブロー</v>
      </c>
      <c r="Q4" s="5">
        <v>1</v>
      </c>
      <c r="R4" s="9">
        <v>5</v>
      </c>
      <c r="S4" s="9">
        <v>5</v>
      </c>
      <c r="T4" s="5" t="str">
        <f aca="true" t="shared" si="0" ref="T4:T15">VLOOKUP(S4,$D$3:$N$15,2,0)</f>
        <v>ハルヒトヒルハ</v>
      </c>
      <c r="U4" s="5" t="str">
        <f aca="true" t="shared" si="1" ref="U4:U15">VLOOKUP(S4,$D$3:$N$15,3,0)</f>
        <v>牡４</v>
      </c>
      <c r="V4" s="5" t="str">
        <f aca="true" t="shared" si="2" ref="V4:V15">VLOOKUP(S4,$D$3:$N$15,4,0)</f>
        <v>▲…△○…</v>
      </c>
      <c r="W4" s="5">
        <f aca="true" t="shared" si="3" ref="W4:W15">VLOOKUP(S4,$D$3:$N$15,5,0)</f>
        <v>59</v>
      </c>
      <c r="X4" s="5" t="str">
        <f aca="true" t="shared" si="4" ref="X4:X15">VLOOKUP(S4,$D$3:$N$15,6,0)</f>
        <v>秋山</v>
      </c>
      <c r="Y4" s="5" t="str">
        <f aca="true" t="shared" si="5" ref="Y4:Y15">VLOOKUP(S4,$D$3:$N$15,7,0)</f>
        <v>差し</v>
      </c>
      <c r="Z4" s="5" t="str">
        <f aca="true" t="shared" si="6" ref="Z4:Z15">VLOOKUP(S4,$D$3:$N$15,8,0)</f>
        <v>○</v>
      </c>
      <c r="AA4" s="5" t="str">
        <f aca="true" t="shared" si="7" ref="AA4:AA15">VLOOKUP(S4,$D$3:$N$15,9,0)</f>
        <v>踏み込み</v>
      </c>
      <c r="AB4" s="15" t="s">
        <v>254</v>
      </c>
      <c r="AC4" s="5">
        <f aca="true" t="shared" si="8" ref="AC4:AC15">VLOOKUP(S4,$D$3:$N$15,10,0)</f>
        <v>8</v>
      </c>
      <c r="AD4" s="5" t="str">
        <f aca="true" t="shared" si="9" ref="AD4:AD15">VLOOKUP(S4,$D$3:$N$15,11,0)</f>
        <v>春日</v>
      </c>
      <c r="AE4" s="5">
        <v>12</v>
      </c>
    </row>
    <row r="5" spans="2:31" ht="13.5">
      <c r="B5" s="5">
        <v>22</v>
      </c>
      <c r="C5" s="6">
        <v>2</v>
      </c>
      <c r="D5" s="6">
        <v>2</v>
      </c>
      <c r="E5" s="5" t="str">
        <f>VLOOKUP(B5,'ダート登録者'!$A$2:$J$25,4,0)</f>
        <v>フラグラブ</v>
      </c>
      <c r="F5" s="5" t="str">
        <f>VLOOKUP(B5,'ダート登録者'!$A$2:$J$25,5,0)</f>
        <v>牡４</v>
      </c>
      <c r="G5" s="5" t="s">
        <v>244</v>
      </c>
      <c r="H5" s="5">
        <f>VLOOKUP(B5,'ダート登録者'!$A$1:$K$25,11,0)</f>
        <v>57</v>
      </c>
      <c r="I5" s="5" t="str">
        <f>VLOOKUP(B5,'ダート登録者'!$A$2:$J$25,9,0)</f>
        <v>熊沢</v>
      </c>
      <c r="J5" s="5" t="str">
        <f>VLOOKUP(B5,'ダート登録者'!$A$2:$J$25,8,0)</f>
        <v>先行</v>
      </c>
      <c r="K5" s="1" t="s">
        <v>242</v>
      </c>
      <c r="L5" s="5" t="s">
        <v>201</v>
      </c>
      <c r="M5" s="5">
        <v>6</v>
      </c>
      <c r="N5" s="5" t="str">
        <f>VLOOKUP(B5,'ダート登録者'!$A$2:$J$25,2,0)</f>
        <v>ぴぴにき</v>
      </c>
      <c r="Q5" s="5">
        <v>2</v>
      </c>
      <c r="R5" s="8">
        <v>4</v>
      </c>
      <c r="S5" s="8">
        <v>4</v>
      </c>
      <c r="T5" s="5" t="str">
        <f t="shared" si="0"/>
        <v>ワイズフェンリル</v>
      </c>
      <c r="U5" s="5" t="str">
        <f t="shared" si="1"/>
        <v>牡４</v>
      </c>
      <c r="V5" s="5" t="str">
        <f t="shared" si="2"/>
        <v>△…△▲…</v>
      </c>
      <c r="W5" s="5">
        <f t="shared" si="3"/>
        <v>59</v>
      </c>
      <c r="X5" s="5" t="str">
        <f t="shared" si="4"/>
        <v>後藤</v>
      </c>
      <c r="Y5" s="5" t="str">
        <f t="shared" si="5"/>
        <v>差し</v>
      </c>
      <c r="Z5" s="5" t="str">
        <f t="shared" si="6"/>
        <v>○</v>
      </c>
      <c r="AA5" s="5" t="str">
        <f t="shared" si="7"/>
        <v>デキ悪く</v>
      </c>
      <c r="AB5" s="15" t="s">
        <v>255</v>
      </c>
      <c r="AC5" s="5">
        <f t="shared" si="8"/>
        <v>10</v>
      </c>
      <c r="AD5" s="5" t="str">
        <f t="shared" si="9"/>
        <v>yuonero</v>
      </c>
      <c r="AE5" s="5">
        <v>10</v>
      </c>
    </row>
    <row r="6" spans="2:31" ht="13.5">
      <c r="B6" s="5">
        <v>1</v>
      </c>
      <c r="C6" s="7">
        <v>3</v>
      </c>
      <c r="D6" s="7">
        <v>3</v>
      </c>
      <c r="E6" s="5" t="str">
        <f>VLOOKUP(B6,'ダート登録者'!$A$2:$J$25,4,0)</f>
        <v>スティザム</v>
      </c>
      <c r="F6" s="5" t="str">
        <f>VLOOKUP(B6,'ダート登録者'!$A$2:$J$25,5,0)</f>
        <v>牡４</v>
      </c>
      <c r="G6" s="5" t="s">
        <v>237</v>
      </c>
      <c r="H6" s="5">
        <f>VLOOKUP(B6,'ダート登録者'!$A$1:$K$25,11,0)</f>
        <v>57</v>
      </c>
      <c r="I6" s="5" t="str">
        <f>VLOOKUP(B6,'ダート登録者'!$A$2:$J$25,9,0)</f>
        <v>柴原</v>
      </c>
      <c r="J6" s="5" t="str">
        <f>VLOOKUP(B6,'ダート登録者'!$A$2:$J$25,8,0)</f>
        <v>差し</v>
      </c>
      <c r="K6" s="1" t="s">
        <v>242</v>
      </c>
      <c r="L6" s="5" t="s">
        <v>227</v>
      </c>
      <c r="M6" s="5">
        <v>7</v>
      </c>
      <c r="N6" s="5" t="str">
        <f>VLOOKUP(B6,'ダート登録者'!$A$2:$J$25,2,0)</f>
        <v>daisuke</v>
      </c>
      <c r="Q6" s="5">
        <v>3</v>
      </c>
      <c r="R6" s="9">
        <v>5</v>
      </c>
      <c r="S6" s="9">
        <v>6</v>
      </c>
      <c r="T6" s="5" t="str">
        <f t="shared" si="0"/>
        <v>ヤオゼニス</v>
      </c>
      <c r="U6" s="5" t="str">
        <f t="shared" si="1"/>
        <v>牝５</v>
      </c>
      <c r="V6" s="5" t="str">
        <f t="shared" si="2"/>
        <v>△△…△▲</v>
      </c>
      <c r="W6" s="5">
        <f t="shared" si="3"/>
        <v>57</v>
      </c>
      <c r="X6" s="5" t="str">
        <f t="shared" si="4"/>
        <v>武豊</v>
      </c>
      <c r="Y6" s="5" t="str">
        <f t="shared" si="5"/>
        <v>追込</v>
      </c>
      <c r="Z6" s="5" t="str">
        <f t="shared" si="6"/>
        <v>○</v>
      </c>
      <c r="AA6" s="5" t="str">
        <f t="shared" si="7"/>
        <v>のんびり</v>
      </c>
      <c r="AB6" s="15" t="s">
        <v>256</v>
      </c>
      <c r="AC6" s="5">
        <f t="shared" si="8"/>
        <v>4</v>
      </c>
      <c r="AD6" s="5" t="str">
        <f t="shared" si="9"/>
        <v>たんやお</v>
      </c>
      <c r="AE6" s="5">
        <v>9</v>
      </c>
    </row>
    <row r="7" spans="2:31" ht="13.5" customHeight="1">
      <c r="B7" s="5">
        <v>9</v>
      </c>
      <c r="C7" s="8">
        <v>4</v>
      </c>
      <c r="D7" s="8">
        <v>4</v>
      </c>
      <c r="E7" s="5" t="str">
        <f>VLOOKUP(B7,'ダート登録者'!$A$2:$J$25,4,0)</f>
        <v>ワイズフェンリル</v>
      </c>
      <c r="F7" s="5" t="str">
        <f>VLOOKUP(B7,'ダート登録者'!$A$2:$J$25,5,0)</f>
        <v>牡４</v>
      </c>
      <c r="G7" s="5" t="s">
        <v>245</v>
      </c>
      <c r="H7" s="5">
        <f>VLOOKUP(B7,'ダート登録者'!$A$1:$K$25,11,0)</f>
        <v>59</v>
      </c>
      <c r="I7" s="5" t="str">
        <f>VLOOKUP(B7,'ダート登録者'!$A$2:$J$25,9,0)</f>
        <v>後藤</v>
      </c>
      <c r="J7" s="5" t="str">
        <f>VLOOKUP(B7,'ダート登録者'!$A$2:$J$25,8,0)</f>
        <v>差し</v>
      </c>
      <c r="K7" s="1" t="s">
        <v>242</v>
      </c>
      <c r="L7" s="5" t="s">
        <v>202</v>
      </c>
      <c r="M7" s="5">
        <v>10</v>
      </c>
      <c r="N7" s="5" t="str">
        <f>VLOOKUP(B7,'ダート登録者'!$A$2:$J$25,2,0)</f>
        <v>yuonero</v>
      </c>
      <c r="O7" s="49" t="s">
        <v>17</v>
      </c>
      <c r="P7" s="16"/>
      <c r="Q7" s="5">
        <v>4</v>
      </c>
      <c r="R7" s="12">
        <v>8</v>
      </c>
      <c r="S7" s="12">
        <v>11</v>
      </c>
      <c r="T7" s="5" t="str">
        <f t="shared" si="0"/>
        <v>ヤオアレナ</v>
      </c>
      <c r="U7" s="5" t="str">
        <f t="shared" si="1"/>
        <v>牝５</v>
      </c>
      <c r="V7" s="5" t="str">
        <f t="shared" si="2"/>
        <v>○▲…△○</v>
      </c>
      <c r="W7" s="5">
        <f t="shared" si="3"/>
        <v>55</v>
      </c>
      <c r="X7" s="5" t="str">
        <f t="shared" si="4"/>
        <v>ペリエ</v>
      </c>
      <c r="Y7" s="5" t="str">
        <f t="shared" si="5"/>
        <v>差し</v>
      </c>
      <c r="Z7" s="5" t="str">
        <f t="shared" si="6"/>
        <v>○</v>
      </c>
      <c r="AA7" s="5" t="str">
        <f t="shared" si="7"/>
        <v>絶好調</v>
      </c>
      <c r="AB7" s="1" t="s">
        <v>259</v>
      </c>
      <c r="AC7" s="5">
        <f t="shared" si="8"/>
        <v>3</v>
      </c>
      <c r="AD7" s="5" t="str">
        <f t="shared" si="9"/>
        <v>たんやお</v>
      </c>
      <c r="AE7" s="5">
        <v>8</v>
      </c>
    </row>
    <row r="8" spans="2:31" ht="13.5" customHeight="1">
      <c r="B8" s="5">
        <v>11</v>
      </c>
      <c r="C8" s="9">
        <v>5</v>
      </c>
      <c r="D8" s="9">
        <v>5</v>
      </c>
      <c r="E8" s="5" t="str">
        <f>VLOOKUP(B8,'ダート登録者'!$A$2:$J$25,4,0)</f>
        <v>ハルヒトヒルハ</v>
      </c>
      <c r="F8" s="5" t="str">
        <f>VLOOKUP(B8,'ダート登録者'!$A$2:$J$25,5,0)</f>
        <v>牡４</v>
      </c>
      <c r="G8" s="5" t="s">
        <v>246</v>
      </c>
      <c r="H8" s="5">
        <f>VLOOKUP(B8,'ダート登録者'!$A$1:$K$25,11,0)</f>
        <v>59</v>
      </c>
      <c r="I8" s="5" t="str">
        <f>VLOOKUP(B8,'ダート登録者'!$A$2:$J$25,9,0)</f>
        <v>秋山</v>
      </c>
      <c r="J8" s="5" t="str">
        <f>VLOOKUP(B8,'ダート登録者'!$A$2:$J$25,8,0)</f>
        <v>差し</v>
      </c>
      <c r="K8" s="1" t="s">
        <v>242</v>
      </c>
      <c r="L8" s="5" t="s">
        <v>203</v>
      </c>
      <c r="M8" s="5">
        <v>8</v>
      </c>
      <c r="N8" s="5" t="str">
        <f>VLOOKUP(B8,'ダート登録者'!$A$2:$J$25,2,0)</f>
        <v>春日</v>
      </c>
      <c r="O8" s="49"/>
      <c r="P8" s="16"/>
      <c r="Q8" s="5">
        <v>5</v>
      </c>
      <c r="R8" s="4">
        <v>1</v>
      </c>
      <c r="S8" s="4">
        <v>1</v>
      </c>
      <c r="T8" s="5" t="str">
        <f t="shared" si="0"/>
        <v>レジスネクサス</v>
      </c>
      <c r="U8" s="5" t="str">
        <f t="shared" si="1"/>
        <v>牡４</v>
      </c>
      <c r="V8" s="5" t="str">
        <f t="shared" si="2"/>
        <v>……………</v>
      </c>
      <c r="W8" s="5">
        <f t="shared" si="3"/>
        <v>57</v>
      </c>
      <c r="X8" s="5" t="str">
        <f t="shared" si="4"/>
        <v>田中勝</v>
      </c>
      <c r="Y8" s="5" t="str">
        <f t="shared" si="5"/>
        <v>差し</v>
      </c>
      <c r="Z8" s="5" t="str">
        <f t="shared" si="6"/>
        <v>○</v>
      </c>
      <c r="AA8" s="5" t="str">
        <f t="shared" si="7"/>
        <v>デキ悪く</v>
      </c>
      <c r="AB8" s="1" t="s">
        <v>260</v>
      </c>
      <c r="AC8" s="5">
        <f t="shared" si="8"/>
        <v>12</v>
      </c>
      <c r="AD8" s="5" t="str">
        <f t="shared" si="9"/>
        <v>サブロー</v>
      </c>
      <c r="AE8" s="5">
        <v>7</v>
      </c>
    </row>
    <row r="9" spans="2:31" ht="13.5" customHeight="1">
      <c r="B9" s="5">
        <v>19</v>
      </c>
      <c r="C9" s="9">
        <v>5</v>
      </c>
      <c r="D9" s="9">
        <v>6</v>
      </c>
      <c r="E9" s="5" t="str">
        <f>VLOOKUP(B9,'ダート登録者'!$A$2:$J$25,4,0)</f>
        <v>ヤオゼニス</v>
      </c>
      <c r="F9" s="5" t="str">
        <f>VLOOKUP(B9,'ダート登録者'!$A$2:$J$25,5,0)</f>
        <v>牝５</v>
      </c>
      <c r="G9" s="5" t="s">
        <v>247</v>
      </c>
      <c r="H9" s="5">
        <f>VLOOKUP(B9,'ダート登録者'!$A$1:$K$25,11,0)</f>
        <v>57</v>
      </c>
      <c r="I9" s="5" t="str">
        <f>VLOOKUP(B9,'ダート登録者'!$A$2:$J$25,9,0)</f>
        <v>武豊</v>
      </c>
      <c r="J9" s="5" t="str">
        <f>VLOOKUP(B9,'ダート登録者'!$A$2:$J$25,8,0)</f>
        <v>追込</v>
      </c>
      <c r="K9" s="1" t="s">
        <v>242</v>
      </c>
      <c r="L9" s="5" t="s">
        <v>227</v>
      </c>
      <c r="M9" s="5">
        <v>4</v>
      </c>
      <c r="N9" s="5" t="str">
        <f>VLOOKUP(B9,'ダート登録者'!$A$2:$J$25,2,0)</f>
        <v>たんやお</v>
      </c>
      <c r="O9" s="49"/>
      <c r="P9" s="16"/>
      <c r="Q9" s="5">
        <v>6</v>
      </c>
      <c r="R9" s="11">
        <v>7</v>
      </c>
      <c r="S9" s="11">
        <v>10</v>
      </c>
      <c r="T9" s="5" t="str">
        <f t="shared" si="0"/>
        <v>ドラゴンボーイ</v>
      </c>
      <c r="U9" s="5" t="str">
        <f t="shared" si="1"/>
        <v>牡６</v>
      </c>
      <c r="V9" s="5" t="str">
        <f t="shared" si="2"/>
        <v>…◎○…△</v>
      </c>
      <c r="W9" s="5">
        <f t="shared" si="3"/>
        <v>59</v>
      </c>
      <c r="X9" s="5" t="str">
        <f t="shared" si="4"/>
        <v>武幸</v>
      </c>
      <c r="Y9" s="5" t="str">
        <f t="shared" si="5"/>
        <v>差し</v>
      </c>
      <c r="Z9" s="5" t="str">
        <f t="shared" si="6"/>
        <v>○</v>
      </c>
      <c r="AA9" s="5" t="str">
        <f t="shared" si="7"/>
        <v>イレ込み</v>
      </c>
      <c r="AB9" s="15" t="s">
        <v>257</v>
      </c>
      <c r="AC9" s="5">
        <f t="shared" si="8"/>
        <v>2</v>
      </c>
      <c r="AD9" s="5" t="str">
        <f t="shared" si="9"/>
        <v>Empty Self</v>
      </c>
      <c r="AE9" s="5">
        <v>6</v>
      </c>
    </row>
    <row r="10" spans="2:31" ht="13.5" customHeight="1">
      <c r="B10" s="5">
        <v>12</v>
      </c>
      <c r="C10" s="10">
        <v>6</v>
      </c>
      <c r="D10" s="10">
        <v>7</v>
      </c>
      <c r="E10" s="5" t="str">
        <f>VLOOKUP(B10,'ダート登録者'!$A$2:$J$25,4,0)</f>
        <v>ハルヒトユカイ</v>
      </c>
      <c r="F10" s="5" t="str">
        <f>VLOOKUP(B10,'ダート登録者'!$A$2:$J$25,5,0)</f>
        <v>牡４</v>
      </c>
      <c r="G10" s="5" t="s">
        <v>248</v>
      </c>
      <c r="H10" s="5">
        <f>VLOOKUP(B10,'ダート登録者'!$A$1:$K$25,11,0)</f>
        <v>57</v>
      </c>
      <c r="I10" s="5" t="str">
        <f>VLOOKUP(B10,'ダート登録者'!$A$2:$J$25,9,0)</f>
        <v>浜野谷</v>
      </c>
      <c r="J10" s="5" t="str">
        <f>VLOOKUP(B10,'ダート登録者'!$A$2:$J$25,8,0)</f>
        <v>差し</v>
      </c>
      <c r="K10" s="1" t="s">
        <v>242</v>
      </c>
      <c r="L10" s="5" t="s">
        <v>200</v>
      </c>
      <c r="M10" s="5">
        <v>9</v>
      </c>
      <c r="N10" s="5" t="str">
        <f>VLOOKUP(B10,'ダート登録者'!$A$2:$J$25,2,0)</f>
        <v>春日</v>
      </c>
      <c r="O10" s="49" t="s">
        <v>18</v>
      </c>
      <c r="P10" s="16"/>
      <c r="Q10" s="5">
        <v>7</v>
      </c>
      <c r="R10" s="10">
        <v>6</v>
      </c>
      <c r="S10" s="10">
        <v>8</v>
      </c>
      <c r="T10" s="5" t="str">
        <f t="shared" si="0"/>
        <v>ガルヴァック</v>
      </c>
      <c r="U10" s="5" t="str">
        <f t="shared" si="1"/>
        <v>牝６</v>
      </c>
      <c r="V10" s="5" t="str">
        <f t="shared" si="2"/>
        <v>…………△</v>
      </c>
      <c r="W10" s="5">
        <f t="shared" si="3"/>
        <v>55</v>
      </c>
      <c r="X10" s="5" t="str">
        <f t="shared" si="4"/>
        <v>安藤勝</v>
      </c>
      <c r="Y10" s="5" t="str">
        <f t="shared" si="5"/>
        <v>先行</v>
      </c>
      <c r="Z10" s="5" t="str">
        <f t="shared" si="6"/>
        <v>○</v>
      </c>
      <c r="AA10" s="5" t="str">
        <f t="shared" si="7"/>
        <v>絶好調</v>
      </c>
      <c r="AB10" s="1" t="s">
        <v>259</v>
      </c>
      <c r="AC10" s="5">
        <f t="shared" si="8"/>
        <v>5</v>
      </c>
      <c r="AD10" s="5" t="str">
        <f t="shared" si="9"/>
        <v>ジエンド</v>
      </c>
      <c r="AE10" s="5">
        <v>5</v>
      </c>
    </row>
    <row r="11" spans="2:31" ht="13.5" customHeight="1">
      <c r="B11" s="5">
        <v>17</v>
      </c>
      <c r="C11" s="10">
        <v>6</v>
      </c>
      <c r="D11" s="10">
        <v>8</v>
      </c>
      <c r="E11" s="5" t="str">
        <f>VLOOKUP(B11,'ダート登録者'!$A$2:$J$25,4,0)</f>
        <v>ガルヴァック</v>
      </c>
      <c r="F11" s="5" t="str">
        <f>VLOOKUP(B11,'ダート登録者'!$A$2:$J$25,5,0)</f>
        <v>牝６</v>
      </c>
      <c r="G11" s="5" t="s">
        <v>249</v>
      </c>
      <c r="H11" s="5">
        <f>VLOOKUP(B11,'ダート登録者'!$A$1:$K$25,11,0)</f>
        <v>55</v>
      </c>
      <c r="I11" s="5" t="s">
        <v>253</v>
      </c>
      <c r="J11" s="5" t="str">
        <f>VLOOKUP(B11,'ダート登録者'!$A$2:$J$25,8,0)</f>
        <v>先行</v>
      </c>
      <c r="K11" s="1" t="s">
        <v>242</v>
      </c>
      <c r="L11" s="5" t="s">
        <v>201</v>
      </c>
      <c r="M11" s="5">
        <v>5</v>
      </c>
      <c r="N11" s="5" t="str">
        <f>VLOOKUP(B11,'ダート登録者'!$A$2:$J$25,2,0)</f>
        <v>ジエンド</v>
      </c>
      <c r="O11" s="49"/>
      <c r="P11" s="16"/>
      <c r="Q11" s="5">
        <v>8</v>
      </c>
      <c r="R11" s="11">
        <v>7</v>
      </c>
      <c r="S11" s="11">
        <v>9</v>
      </c>
      <c r="T11" s="5" t="str">
        <f t="shared" si="0"/>
        <v>イルストーム</v>
      </c>
      <c r="U11" s="5" t="str">
        <f t="shared" si="1"/>
        <v>牡６</v>
      </c>
      <c r="V11" s="5" t="str">
        <f t="shared" si="2"/>
        <v>……◎◎◎</v>
      </c>
      <c r="W11" s="5">
        <f t="shared" si="3"/>
        <v>57</v>
      </c>
      <c r="X11" s="5" t="str">
        <f t="shared" si="4"/>
        <v>ﾃﾞﾑｰﾛ</v>
      </c>
      <c r="Y11" s="5" t="str">
        <f t="shared" si="5"/>
        <v>追込</v>
      </c>
      <c r="Z11" s="5" t="str">
        <f t="shared" si="6"/>
        <v>○</v>
      </c>
      <c r="AA11" s="5" t="str">
        <f t="shared" si="7"/>
        <v>絶好調</v>
      </c>
      <c r="AB11" s="15" t="s">
        <v>255</v>
      </c>
      <c r="AC11" s="5">
        <f t="shared" si="8"/>
        <v>1</v>
      </c>
      <c r="AD11" s="5" t="str">
        <f t="shared" si="9"/>
        <v>im</v>
      </c>
      <c r="AE11" s="5">
        <v>4</v>
      </c>
    </row>
    <row r="12" spans="2:31" ht="13.5" customHeight="1">
      <c r="B12" s="5">
        <v>4</v>
      </c>
      <c r="C12" s="11">
        <v>7</v>
      </c>
      <c r="D12" s="11">
        <v>9</v>
      </c>
      <c r="E12" s="5" t="str">
        <f>VLOOKUP(B12,'ダート登録者'!$A$2:$J$25,4,0)</f>
        <v>イルストーム</v>
      </c>
      <c r="F12" s="5" t="str">
        <f>VLOOKUP(B12,'ダート登録者'!$A$2:$J$25,5,0)</f>
        <v>牡６</v>
      </c>
      <c r="G12" s="5" t="s">
        <v>250</v>
      </c>
      <c r="H12" s="5">
        <f>VLOOKUP(B12,'ダート登録者'!$A$1:$K$25,11,0)</f>
        <v>57</v>
      </c>
      <c r="I12" s="5" t="str">
        <f>VLOOKUP(B12,'ダート登録者'!$A$2:$J$25,9,0)</f>
        <v>ﾃﾞﾑｰﾛ</v>
      </c>
      <c r="J12" s="5" t="str">
        <f>VLOOKUP(B12,'ダート登録者'!$A$2:$J$25,8,0)</f>
        <v>追込</v>
      </c>
      <c r="K12" s="1" t="s">
        <v>242</v>
      </c>
      <c r="L12" s="5" t="s">
        <v>201</v>
      </c>
      <c r="M12" s="5">
        <v>1</v>
      </c>
      <c r="N12" s="5" t="str">
        <f>VLOOKUP(B12,'ダート登録者'!$A$2:$J$25,2,0)</f>
        <v>im</v>
      </c>
      <c r="O12" s="49"/>
      <c r="P12" s="16"/>
      <c r="Q12" s="5">
        <v>9</v>
      </c>
      <c r="R12" s="7">
        <v>3</v>
      </c>
      <c r="S12" s="7">
        <v>3</v>
      </c>
      <c r="T12" s="5" t="str">
        <f t="shared" si="0"/>
        <v>スティザム</v>
      </c>
      <c r="U12" s="5" t="str">
        <f t="shared" si="1"/>
        <v>牡４</v>
      </c>
      <c r="V12" s="5" t="str">
        <f t="shared" si="2"/>
        <v>△△………</v>
      </c>
      <c r="W12" s="5">
        <f t="shared" si="3"/>
        <v>57</v>
      </c>
      <c r="X12" s="5" t="str">
        <f t="shared" si="4"/>
        <v>柴原</v>
      </c>
      <c r="Y12" s="5" t="str">
        <f t="shared" si="5"/>
        <v>差し</v>
      </c>
      <c r="Z12" s="5" t="str">
        <f t="shared" si="6"/>
        <v>○</v>
      </c>
      <c r="AA12" s="5" t="str">
        <f t="shared" si="7"/>
        <v>のんびり</v>
      </c>
      <c r="AB12" s="15" t="s">
        <v>258</v>
      </c>
      <c r="AC12" s="5">
        <f t="shared" si="8"/>
        <v>7</v>
      </c>
      <c r="AD12" s="5" t="str">
        <f t="shared" si="9"/>
        <v>daisuke</v>
      </c>
      <c r="AE12" s="5">
        <v>3</v>
      </c>
    </row>
    <row r="13" spans="2:31" ht="13.5">
      <c r="B13" s="5">
        <v>2</v>
      </c>
      <c r="C13" s="11">
        <v>7</v>
      </c>
      <c r="D13" s="11">
        <v>10</v>
      </c>
      <c r="E13" s="5" t="str">
        <f>VLOOKUP(B13,'ダート登録者'!$A$2:$J$25,4,0)</f>
        <v>ドラゴンボーイ</v>
      </c>
      <c r="F13" s="5" t="str">
        <f>VLOOKUP(B13,'ダート登録者'!$A$2:$J$25,5,0)</f>
        <v>牡６</v>
      </c>
      <c r="G13" s="5" t="s">
        <v>251</v>
      </c>
      <c r="H13" s="5">
        <f>VLOOKUP(B13,'ダート登録者'!$A$1:$K$25,11,0)</f>
        <v>59</v>
      </c>
      <c r="I13" s="5" t="str">
        <f>VLOOKUP(B13,'ダート登録者'!$A$2:$J$25,9,0)</f>
        <v>武幸</v>
      </c>
      <c r="J13" s="5" t="str">
        <f>VLOOKUP(B13,'ダート登録者'!$A$2:$J$25,8,0)</f>
        <v>差し</v>
      </c>
      <c r="K13" s="1" t="s">
        <v>242</v>
      </c>
      <c r="L13" s="5" t="s">
        <v>200</v>
      </c>
      <c r="M13" s="5">
        <v>2</v>
      </c>
      <c r="N13" s="5" t="str">
        <f>VLOOKUP(B13,'ダート登録者'!$A$2:$J$25,2,0)</f>
        <v>Empty Self</v>
      </c>
      <c r="Q13" s="5">
        <v>10</v>
      </c>
      <c r="R13" s="6">
        <v>2</v>
      </c>
      <c r="S13" s="6">
        <v>2</v>
      </c>
      <c r="T13" s="5" t="str">
        <f t="shared" si="0"/>
        <v>フラグラブ</v>
      </c>
      <c r="U13" s="5" t="str">
        <f t="shared" si="1"/>
        <v>牡４</v>
      </c>
      <c r="V13" s="5" t="str">
        <f t="shared" si="2"/>
        <v>◎○……△</v>
      </c>
      <c r="W13" s="5">
        <f t="shared" si="3"/>
        <v>57</v>
      </c>
      <c r="X13" s="5" t="str">
        <f t="shared" si="4"/>
        <v>熊沢</v>
      </c>
      <c r="Y13" s="5" t="str">
        <f t="shared" si="5"/>
        <v>先行</v>
      </c>
      <c r="Z13" s="5" t="str">
        <f t="shared" si="6"/>
        <v>○</v>
      </c>
      <c r="AA13" s="5" t="str">
        <f t="shared" si="7"/>
        <v>絶好調</v>
      </c>
      <c r="AB13" s="15" t="s">
        <v>255</v>
      </c>
      <c r="AC13" s="5">
        <f t="shared" si="8"/>
        <v>6</v>
      </c>
      <c r="AD13" s="5" t="str">
        <f t="shared" si="9"/>
        <v>ぴぴにき</v>
      </c>
      <c r="AE13" s="5">
        <v>2</v>
      </c>
    </row>
    <row r="14" spans="2:31" ht="13.5">
      <c r="B14" s="5">
        <v>18</v>
      </c>
      <c r="C14" s="12">
        <v>8</v>
      </c>
      <c r="D14" s="12">
        <v>11</v>
      </c>
      <c r="E14" s="5" t="str">
        <f>VLOOKUP(B14,'ダート登録者'!$A$2:$J$25,4,0)</f>
        <v>ヤオアレナ</v>
      </c>
      <c r="F14" s="5" t="str">
        <f>VLOOKUP(B14,'ダート登録者'!$A$2:$J$25,5,0)</f>
        <v>牝５</v>
      </c>
      <c r="G14" s="5" t="s">
        <v>252</v>
      </c>
      <c r="H14" s="5">
        <f>VLOOKUP(B14,'ダート登録者'!$A$1:$K$25,11,0)</f>
        <v>55</v>
      </c>
      <c r="I14" s="5" t="str">
        <f>VLOOKUP(B14,'ダート登録者'!$A$2:$J$25,9,0)</f>
        <v>ペリエ</v>
      </c>
      <c r="J14" s="5" t="str">
        <f>VLOOKUP(B14,'ダート登録者'!$A$2:$J$25,8,0)</f>
        <v>差し</v>
      </c>
      <c r="K14" s="1" t="s">
        <v>242</v>
      </c>
      <c r="L14" s="5" t="s">
        <v>201</v>
      </c>
      <c r="M14" s="5">
        <v>3</v>
      </c>
      <c r="N14" s="5" t="str">
        <f>VLOOKUP(B14,'ダート登録者'!$A$2:$J$25,2,0)</f>
        <v>たんやお</v>
      </c>
      <c r="Q14" s="5">
        <v>11</v>
      </c>
      <c r="R14" s="10">
        <v>6</v>
      </c>
      <c r="S14" s="10">
        <v>7</v>
      </c>
      <c r="T14" s="5" t="str">
        <f t="shared" si="0"/>
        <v>ハルヒトユカイ</v>
      </c>
      <c r="U14" s="5" t="str">
        <f t="shared" si="1"/>
        <v>牡４</v>
      </c>
      <c r="V14" s="5" t="str">
        <f t="shared" si="2"/>
        <v>…△▲……</v>
      </c>
      <c r="W14" s="5">
        <f t="shared" si="3"/>
        <v>57</v>
      </c>
      <c r="X14" s="5" t="str">
        <f t="shared" si="4"/>
        <v>浜野谷</v>
      </c>
      <c r="Y14" s="5" t="str">
        <f t="shared" si="5"/>
        <v>差し</v>
      </c>
      <c r="Z14" s="5" t="str">
        <f t="shared" si="6"/>
        <v>○</v>
      </c>
      <c r="AA14" s="5" t="str">
        <f t="shared" si="7"/>
        <v>イレ込み</v>
      </c>
      <c r="AB14" s="15" t="s">
        <v>255</v>
      </c>
      <c r="AC14" s="5">
        <f t="shared" si="8"/>
        <v>9</v>
      </c>
      <c r="AD14" s="5" t="str">
        <f t="shared" si="9"/>
        <v>春日</v>
      </c>
      <c r="AE14" s="5">
        <v>1</v>
      </c>
    </row>
    <row r="15" spans="2:31" ht="13.5">
      <c r="B15" s="5">
        <v>15</v>
      </c>
      <c r="C15" s="12">
        <v>8</v>
      </c>
      <c r="D15" s="12">
        <v>12</v>
      </c>
      <c r="E15" s="5" t="str">
        <f>VLOOKUP(B15,'ダート登録者'!$A$2:$J$25,4,0)</f>
        <v>レジスアイオロス</v>
      </c>
      <c r="F15" s="5" t="str">
        <f>VLOOKUP(B15,'ダート登録者'!$A$2:$J$25,5,0)</f>
        <v>牡５</v>
      </c>
      <c r="G15" s="5" t="s">
        <v>243</v>
      </c>
      <c r="H15" s="5">
        <f>VLOOKUP(B15,'ダート登録者'!$A$1:$K$25,11,0)</f>
        <v>57</v>
      </c>
      <c r="I15" s="5" t="str">
        <f>VLOOKUP(B15,'ダート登録者'!$A$2:$J$25,9,0)</f>
        <v>中谷</v>
      </c>
      <c r="J15" s="5" t="str">
        <f>VLOOKUP(B15,'ダート登録者'!$A$2:$J$25,8,0)</f>
        <v>追込</v>
      </c>
      <c r="K15" s="1" t="s">
        <v>242</v>
      </c>
      <c r="L15" s="5" t="s">
        <v>202</v>
      </c>
      <c r="M15" s="5">
        <v>11</v>
      </c>
      <c r="N15" s="5" t="str">
        <f>VLOOKUP(B15,'ダート登録者'!$A$2:$J$25,2,0)</f>
        <v>サブロー</v>
      </c>
      <c r="Q15" s="5">
        <v>12</v>
      </c>
      <c r="R15" s="12">
        <v>8</v>
      </c>
      <c r="S15" s="12">
        <v>12</v>
      </c>
      <c r="T15" s="5" t="str">
        <f t="shared" si="0"/>
        <v>レジスアイオロス</v>
      </c>
      <c r="U15" s="5" t="str">
        <f t="shared" si="1"/>
        <v>牡５</v>
      </c>
      <c r="V15" s="5" t="str">
        <f t="shared" si="2"/>
        <v>……………</v>
      </c>
      <c r="W15" s="5">
        <f t="shared" si="3"/>
        <v>57</v>
      </c>
      <c r="X15" s="5" t="str">
        <f t="shared" si="4"/>
        <v>中谷</v>
      </c>
      <c r="Y15" s="5" t="str">
        <f t="shared" si="5"/>
        <v>追込</v>
      </c>
      <c r="Z15" s="5" t="str">
        <f t="shared" si="6"/>
        <v>○</v>
      </c>
      <c r="AA15" s="5" t="str">
        <f t="shared" si="7"/>
        <v>デキ悪く</v>
      </c>
      <c r="AB15" s="15" t="s">
        <v>257</v>
      </c>
      <c r="AC15" s="5">
        <f t="shared" si="8"/>
        <v>11</v>
      </c>
      <c r="AD15" s="5" t="str">
        <f t="shared" si="9"/>
        <v>サブロー</v>
      </c>
      <c r="AE15" s="5">
        <v>1</v>
      </c>
    </row>
    <row r="16" spans="17:31" ht="13.5">
      <c r="Q16" s="52"/>
      <c r="R16" s="52"/>
      <c r="S16" s="52"/>
      <c r="T16" s="35"/>
      <c r="AA16" s="36"/>
      <c r="AB16" s="37"/>
      <c r="AC16" s="37"/>
      <c r="AD16" s="36"/>
      <c r="AE16" s="37"/>
    </row>
    <row r="17" spans="17:20" ht="13.5">
      <c r="Q17" s="52"/>
      <c r="R17" s="52"/>
      <c r="S17" s="52"/>
      <c r="T17" s="35"/>
    </row>
  </sheetData>
  <mergeCells count="6">
    <mergeCell ref="Q2:AE2"/>
    <mergeCell ref="B2:N2"/>
    <mergeCell ref="Q16:S16"/>
    <mergeCell ref="Q17:S17"/>
    <mergeCell ref="O7:O9"/>
    <mergeCell ref="O10:O12"/>
  </mergeCells>
  <printOptions/>
  <pageMargins left="0.75" right="0.75" top="1" bottom="1" header="0.512" footer="0.512"/>
  <pageSetup orientation="portrait" paperSize="9" r:id="rId1"/>
  <ignoredErrors>
    <ignoredError sqref="AB6:AB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2:AE17"/>
  <sheetViews>
    <sheetView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3" width="2.625" style="0" customWidth="1"/>
    <col min="4" max="4" width="3.125" style="0" customWidth="1"/>
    <col min="5" max="5" width="15.625" style="0" customWidth="1"/>
    <col min="6" max="6" width="4.375" style="0" customWidth="1"/>
    <col min="7" max="7" width="10.125" style="0" customWidth="1"/>
    <col min="8" max="8" width="4.125" style="0" customWidth="1"/>
    <col min="9" max="9" width="6.125" style="0" customWidth="1"/>
    <col min="10" max="10" width="4.375" style="0" customWidth="1"/>
    <col min="11" max="11" width="2.625" style="0" customWidth="1"/>
    <col min="12" max="12" width="8.125" style="0" customWidth="1"/>
    <col min="13" max="13" width="4.625" style="0" customWidth="1"/>
    <col min="14" max="14" width="10.625" style="0" customWidth="1"/>
    <col min="15" max="15" width="50.625" style="0" customWidth="1"/>
    <col min="16" max="16" width="7.875" style="0" customWidth="1"/>
    <col min="17" max="17" width="2.75390625" style="0" customWidth="1"/>
    <col min="18" max="18" width="2.625" style="0" customWidth="1"/>
    <col min="19" max="19" width="3.125" style="0" customWidth="1"/>
    <col min="20" max="20" width="15.625" style="0" customWidth="1"/>
    <col min="21" max="21" width="4.375" style="0" customWidth="1"/>
    <col min="22" max="22" width="10.125" style="0" customWidth="1"/>
    <col min="23" max="23" width="4.125" style="0" customWidth="1"/>
    <col min="24" max="24" width="6.125" style="0" customWidth="1"/>
    <col min="25" max="25" width="4.375" style="0" customWidth="1"/>
    <col min="26" max="26" width="2.625" style="0" customWidth="1"/>
    <col min="27" max="27" width="8.125" style="0" customWidth="1"/>
    <col min="28" max="28" width="6.625" style="0" customWidth="1"/>
    <col min="29" max="29" width="4.625" style="0" customWidth="1"/>
    <col min="30" max="30" width="10.625" style="0" customWidth="1"/>
  </cols>
  <sheetData>
    <row r="2" spans="2:31" ht="13.5">
      <c r="B2" s="50" t="s">
        <v>268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Q2" s="50" t="s">
        <v>267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2:31" s="13" customFormat="1" ht="13.5">
      <c r="B3" s="1" t="s">
        <v>196</v>
      </c>
      <c r="C3" s="2" t="s">
        <v>0</v>
      </c>
      <c r="D3" s="29" t="s">
        <v>1</v>
      </c>
      <c r="E3" s="29" t="s">
        <v>2</v>
      </c>
      <c r="F3" s="29" t="s">
        <v>3</v>
      </c>
      <c r="G3" s="29" t="s">
        <v>4</v>
      </c>
      <c r="H3" s="30" t="s">
        <v>12</v>
      </c>
      <c r="I3" s="29" t="s">
        <v>5</v>
      </c>
      <c r="J3" s="29" t="s">
        <v>6</v>
      </c>
      <c r="K3" s="29" t="s">
        <v>7</v>
      </c>
      <c r="L3" s="29" t="s">
        <v>13</v>
      </c>
      <c r="M3" s="29" t="s">
        <v>8</v>
      </c>
      <c r="N3" s="29" t="s">
        <v>9</v>
      </c>
      <c r="Q3" s="2" t="s">
        <v>11</v>
      </c>
      <c r="R3" s="2" t="s">
        <v>0</v>
      </c>
      <c r="S3" s="2" t="s">
        <v>1</v>
      </c>
      <c r="T3" s="2" t="s">
        <v>2</v>
      </c>
      <c r="U3" s="2" t="s">
        <v>3</v>
      </c>
      <c r="V3" s="2" t="s">
        <v>4</v>
      </c>
      <c r="W3" s="3" t="s">
        <v>12</v>
      </c>
      <c r="X3" s="2" t="s">
        <v>5</v>
      </c>
      <c r="Y3" s="2" t="s">
        <v>6</v>
      </c>
      <c r="Z3" s="2" t="s">
        <v>7</v>
      </c>
      <c r="AA3" s="2" t="s">
        <v>13</v>
      </c>
      <c r="AB3" s="2" t="s">
        <v>10</v>
      </c>
      <c r="AC3" s="2" t="s">
        <v>8</v>
      </c>
      <c r="AD3" s="2" t="s">
        <v>9</v>
      </c>
      <c r="AE3" s="2" t="s">
        <v>20</v>
      </c>
    </row>
    <row r="4" spans="2:31" ht="13.5">
      <c r="B4" s="5">
        <v>21</v>
      </c>
      <c r="C4" s="4">
        <v>1</v>
      </c>
      <c r="D4" s="4">
        <v>1</v>
      </c>
      <c r="E4" s="5" t="str">
        <f>VLOOKUP(B4,'ダート登録者'!$A$2:$J$25,4,0)</f>
        <v>ハギノパサージュ</v>
      </c>
      <c r="F4" s="5" t="str">
        <f>VLOOKUP(B4,'ダート登録者'!$A$2:$J$25,5,0)</f>
        <v>牝４</v>
      </c>
      <c r="G4" s="5" t="s">
        <v>272</v>
      </c>
      <c r="H4" s="5">
        <f>VLOOKUP(B4,'ダート登録者'!$A$1:$K$25,11,0)</f>
        <v>57</v>
      </c>
      <c r="I4" s="5" t="str">
        <f>VLOOKUP(B4,'ダート登録者'!$A$2:$J$25,9,0)</f>
        <v>鈴木慶</v>
      </c>
      <c r="J4" s="5" t="str">
        <f>VLOOKUP(B4,'ダート登録者'!$A$2:$J$25,8,0)</f>
        <v>追込</v>
      </c>
      <c r="K4" s="1" t="s">
        <v>270</v>
      </c>
      <c r="L4" s="5" t="s">
        <v>203</v>
      </c>
      <c r="M4" s="5">
        <v>7</v>
      </c>
      <c r="N4" s="5" t="str">
        <f>VLOOKUP(B4,'ダート登録者'!$A$2:$J$25,2,0)</f>
        <v>ハギ</v>
      </c>
      <c r="Q4" s="5">
        <v>1</v>
      </c>
      <c r="R4" s="9">
        <v>5</v>
      </c>
      <c r="S4" s="9">
        <v>6</v>
      </c>
      <c r="T4" s="5" t="str">
        <f aca="true" t="shared" si="0" ref="T4:T15">VLOOKUP(S4,$D$3:$N$15,2,0)</f>
        <v>パイナップルパンチ</v>
      </c>
      <c r="U4" s="5" t="str">
        <f aca="true" t="shared" si="1" ref="U4:U15">VLOOKUP(S4,$D$3:$N$15,3,0)</f>
        <v>牡５</v>
      </c>
      <c r="V4" s="5" t="str">
        <f aca="true" t="shared" si="2" ref="V4:V15">VLOOKUP(S4,$D$3:$N$15,4,0)</f>
        <v>…△△……</v>
      </c>
      <c r="W4" s="5">
        <f aca="true" t="shared" si="3" ref="W4:W15">VLOOKUP(S4,$D$3:$N$15,5,0)</f>
        <v>59</v>
      </c>
      <c r="X4" s="5" t="str">
        <f aca="true" t="shared" si="4" ref="X4:X15">VLOOKUP(S4,$D$3:$N$15,6,0)</f>
        <v>ペリエ</v>
      </c>
      <c r="Y4" s="5" t="str">
        <f aca="true" t="shared" si="5" ref="Y4:Y15">VLOOKUP(S4,$D$3:$N$15,7,0)</f>
        <v>追込</v>
      </c>
      <c r="Z4" s="5" t="str">
        <f aca="true" t="shared" si="6" ref="Z4:Z15">VLOOKUP(S4,$D$3:$N$15,8,0)</f>
        <v>○</v>
      </c>
      <c r="AA4" s="5" t="str">
        <f aca="true" t="shared" si="7" ref="AA4:AA15">VLOOKUP(S4,$D$3:$N$15,9,0)</f>
        <v>イレ込み</v>
      </c>
      <c r="AB4" s="15" t="s">
        <v>283</v>
      </c>
      <c r="AC4" s="5">
        <f aca="true" t="shared" si="8" ref="AC4:AC15">VLOOKUP(S4,$D$3:$N$15,10,0)</f>
        <v>11</v>
      </c>
      <c r="AD4" s="5" t="str">
        <f aca="true" t="shared" si="9" ref="AD4:AD15">VLOOKUP(S4,$D$3:$N$15,11,0)</f>
        <v>Empty Self</v>
      </c>
      <c r="AE4" s="5">
        <v>12</v>
      </c>
    </row>
    <row r="5" spans="2:31" ht="13.5">
      <c r="B5" s="5">
        <v>6</v>
      </c>
      <c r="C5" s="6">
        <v>2</v>
      </c>
      <c r="D5" s="6">
        <v>2</v>
      </c>
      <c r="E5" s="5" t="str">
        <f>VLOOKUP(B5,'ダート登録者'!$A$2:$J$25,4,0)</f>
        <v>グランドフィナーレ</v>
      </c>
      <c r="F5" s="5" t="str">
        <f>VLOOKUP(B5,'ダート登録者'!$A$2:$J$25,5,0)</f>
        <v>牝５</v>
      </c>
      <c r="G5" s="5" t="s">
        <v>273</v>
      </c>
      <c r="H5" s="5">
        <f>VLOOKUP(B5,'ダート登録者'!$A$1:$K$25,11,0)</f>
        <v>57</v>
      </c>
      <c r="I5" s="5" t="str">
        <f>VLOOKUP(B5,'ダート登録者'!$A$2:$J$25,9,0)</f>
        <v>武幸</v>
      </c>
      <c r="J5" s="5" t="str">
        <f>VLOOKUP(B5,'ダート登録者'!$A$2:$J$25,8,0)</f>
        <v>差し</v>
      </c>
      <c r="K5" s="1" t="s">
        <v>271</v>
      </c>
      <c r="L5" s="5" t="s">
        <v>201</v>
      </c>
      <c r="M5" s="5">
        <v>2</v>
      </c>
      <c r="N5" s="5" t="str">
        <f>VLOOKUP(B5,'ダート登録者'!$A$2:$J$25,2,0)</f>
        <v>KORN</v>
      </c>
      <c r="Q5" s="5">
        <v>2</v>
      </c>
      <c r="R5" s="10">
        <v>6</v>
      </c>
      <c r="S5" s="10">
        <v>8</v>
      </c>
      <c r="T5" s="5" t="str">
        <f t="shared" si="0"/>
        <v>スカイドライブ</v>
      </c>
      <c r="U5" s="5" t="str">
        <f t="shared" si="1"/>
        <v>牡６</v>
      </c>
      <c r="V5" s="5" t="str">
        <f t="shared" si="2"/>
        <v>◎○…◎◎</v>
      </c>
      <c r="W5" s="5">
        <f t="shared" si="3"/>
        <v>59</v>
      </c>
      <c r="X5" s="5" t="str">
        <f t="shared" si="4"/>
        <v>武豊</v>
      </c>
      <c r="Y5" s="5" t="str">
        <f t="shared" si="5"/>
        <v>先行</v>
      </c>
      <c r="Z5" s="5" t="str">
        <f t="shared" si="6"/>
        <v>○</v>
      </c>
      <c r="AA5" s="5" t="str">
        <f t="shared" si="7"/>
        <v>絶好調</v>
      </c>
      <c r="AB5" s="38" t="s">
        <v>255</v>
      </c>
      <c r="AC5" s="5">
        <f t="shared" si="8"/>
        <v>1</v>
      </c>
      <c r="AD5" s="5" t="str">
        <f t="shared" si="9"/>
        <v>im</v>
      </c>
      <c r="AE5" s="5">
        <v>10</v>
      </c>
    </row>
    <row r="6" spans="2:31" ht="13.5">
      <c r="B6" s="5">
        <v>23</v>
      </c>
      <c r="C6" s="7">
        <v>3</v>
      </c>
      <c r="D6" s="7">
        <v>3</v>
      </c>
      <c r="E6" s="5" t="str">
        <f>VLOOKUP(B6,'ダート登録者'!$A$2:$J$25,4,0)</f>
        <v>マサトシジンジン</v>
      </c>
      <c r="F6" s="5" t="str">
        <f>VLOOKUP(B6,'ダート登録者'!$A$2:$J$25,5,0)</f>
        <v>牡４</v>
      </c>
      <c r="G6" s="5" t="s">
        <v>274</v>
      </c>
      <c r="H6" s="5">
        <f>VLOOKUP(B6,'ダート登録者'!$A$1:$K$25,11,0)</f>
        <v>59</v>
      </c>
      <c r="I6" s="5" t="str">
        <f>VLOOKUP(B6,'ダート登録者'!$A$2:$J$25,9,0)</f>
        <v>柴原</v>
      </c>
      <c r="J6" s="5" t="str">
        <f>VLOOKUP(B6,'ダート登録者'!$A$2:$J$25,8,0)</f>
        <v>追込</v>
      </c>
      <c r="K6" s="1" t="s">
        <v>271</v>
      </c>
      <c r="L6" s="5" t="s">
        <v>269</v>
      </c>
      <c r="M6" s="5">
        <v>12</v>
      </c>
      <c r="N6" s="5" t="str">
        <f>VLOOKUP(B6,'ダート登録者'!$A$2:$J$25,2,0)</f>
        <v>まさとし</v>
      </c>
      <c r="Q6" s="5">
        <v>3</v>
      </c>
      <c r="R6" s="12">
        <v>8</v>
      </c>
      <c r="S6" s="12">
        <v>11</v>
      </c>
      <c r="T6" s="5" t="str">
        <f t="shared" si="0"/>
        <v>ラフィング</v>
      </c>
      <c r="U6" s="5" t="str">
        <f t="shared" si="1"/>
        <v>牡４</v>
      </c>
      <c r="V6" s="5" t="str">
        <f t="shared" si="2"/>
        <v>○△…△…</v>
      </c>
      <c r="W6" s="5">
        <f t="shared" si="3"/>
        <v>57</v>
      </c>
      <c r="X6" s="5" t="str">
        <f t="shared" si="4"/>
        <v>石橋守</v>
      </c>
      <c r="Y6" s="5" t="str">
        <f t="shared" si="5"/>
        <v>先行</v>
      </c>
      <c r="Z6" s="5" t="str">
        <f t="shared" si="6"/>
        <v>○</v>
      </c>
      <c r="AA6" s="5" t="str">
        <f t="shared" si="7"/>
        <v>デキ悪く</v>
      </c>
      <c r="AB6" s="15" t="s">
        <v>255</v>
      </c>
      <c r="AC6" s="5">
        <f t="shared" si="8"/>
        <v>9</v>
      </c>
      <c r="AD6" s="5" t="str">
        <f t="shared" si="9"/>
        <v>きーよ</v>
      </c>
      <c r="AE6" s="5">
        <v>9</v>
      </c>
    </row>
    <row r="7" spans="2:31" ht="13.5" customHeight="1">
      <c r="B7" s="5">
        <v>10</v>
      </c>
      <c r="C7" s="8">
        <v>4</v>
      </c>
      <c r="D7" s="8">
        <v>4</v>
      </c>
      <c r="E7" s="5" t="str">
        <f>VLOOKUP(B7,'ダート登録者'!$A$2:$J$25,4,0)</f>
        <v>ブレッチア</v>
      </c>
      <c r="F7" s="5" t="str">
        <f>VLOOKUP(B7,'ダート登録者'!$A$2:$J$25,5,0)</f>
        <v>牝６</v>
      </c>
      <c r="G7" s="5" t="s">
        <v>275</v>
      </c>
      <c r="H7" s="5">
        <f>VLOOKUP(B7,'ダート登録者'!$A$1:$K$25,11,0)</f>
        <v>55</v>
      </c>
      <c r="I7" s="5" t="str">
        <f>VLOOKUP(B7,'ダート登録者'!$A$2:$J$25,9,0)</f>
        <v>横山典</v>
      </c>
      <c r="J7" s="5" t="str">
        <f>VLOOKUP(B7,'ダート登録者'!$A$2:$J$25,8,0)</f>
        <v>差し</v>
      </c>
      <c r="K7" s="1" t="s">
        <v>271</v>
      </c>
      <c r="L7" s="5" t="s">
        <v>203</v>
      </c>
      <c r="M7" s="5">
        <v>6</v>
      </c>
      <c r="N7" s="5" t="str">
        <f>VLOOKUP(B7,'ダート登録者'!$A$2:$J$25,2,0)</f>
        <v>エロユキ</v>
      </c>
      <c r="O7" s="49" t="s">
        <v>17</v>
      </c>
      <c r="P7" s="16"/>
      <c r="Q7" s="5">
        <v>4</v>
      </c>
      <c r="R7" s="4">
        <v>1</v>
      </c>
      <c r="S7" s="4">
        <v>1</v>
      </c>
      <c r="T7" s="5" t="str">
        <f t="shared" si="0"/>
        <v>ハギノパサージュ</v>
      </c>
      <c r="U7" s="5" t="str">
        <f t="shared" si="1"/>
        <v>牝４</v>
      </c>
      <c r="V7" s="5" t="str">
        <f t="shared" si="2"/>
        <v>……○……</v>
      </c>
      <c r="W7" s="5">
        <f t="shared" si="3"/>
        <v>57</v>
      </c>
      <c r="X7" s="5" t="str">
        <f t="shared" si="4"/>
        <v>鈴木慶</v>
      </c>
      <c r="Y7" s="5" t="str">
        <f t="shared" si="5"/>
        <v>追込</v>
      </c>
      <c r="Z7" s="5" t="str">
        <f t="shared" si="6"/>
        <v>×</v>
      </c>
      <c r="AA7" s="5" t="str">
        <f t="shared" si="7"/>
        <v>踏み込み</v>
      </c>
      <c r="AB7" s="15" t="s">
        <v>255</v>
      </c>
      <c r="AC7" s="5">
        <f t="shared" si="8"/>
        <v>7</v>
      </c>
      <c r="AD7" s="5" t="str">
        <f t="shared" si="9"/>
        <v>ハギ</v>
      </c>
      <c r="AE7" s="5">
        <v>8</v>
      </c>
    </row>
    <row r="8" spans="2:31" ht="13.5" customHeight="1">
      <c r="B8" s="5">
        <v>7</v>
      </c>
      <c r="C8" s="9">
        <v>5</v>
      </c>
      <c r="D8" s="9">
        <v>5</v>
      </c>
      <c r="E8" s="5" t="str">
        <f>VLOOKUP(B8,'ダート登録者'!$A$2:$J$25,4,0)</f>
        <v>シェリル</v>
      </c>
      <c r="F8" s="5" t="str">
        <f>VLOOKUP(B8,'ダート登録者'!$A$2:$J$25,5,0)</f>
        <v>牝５</v>
      </c>
      <c r="G8" s="5" t="s">
        <v>276</v>
      </c>
      <c r="H8" s="5">
        <f>VLOOKUP(B8,'ダート登録者'!$A$1:$K$25,11,0)</f>
        <v>55</v>
      </c>
      <c r="I8" s="5" t="str">
        <f>VLOOKUP(B8,'ダート登録者'!$A$2:$J$25,9,0)</f>
        <v>松永幹</v>
      </c>
      <c r="J8" s="5" t="str">
        <f>VLOOKUP(B8,'ダート登録者'!$A$2:$J$25,8,0)</f>
        <v>先行</v>
      </c>
      <c r="K8" s="1" t="s">
        <v>271</v>
      </c>
      <c r="L8" s="5" t="s">
        <v>200</v>
      </c>
      <c r="M8" s="5">
        <v>3</v>
      </c>
      <c r="N8" s="5" t="str">
        <f>VLOOKUP(B8,'ダート登録者'!$A$2:$J$25,2,0)</f>
        <v>KORN</v>
      </c>
      <c r="O8" s="49"/>
      <c r="P8" s="16"/>
      <c r="Q8" s="5">
        <v>5</v>
      </c>
      <c r="R8" s="8">
        <v>4</v>
      </c>
      <c r="S8" s="8">
        <v>4</v>
      </c>
      <c r="T8" s="5" t="str">
        <f t="shared" si="0"/>
        <v>ブレッチア</v>
      </c>
      <c r="U8" s="5" t="str">
        <f t="shared" si="1"/>
        <v>牝６</v>
      </c>
      <c r="V8" s="5" t="str">
        <f t="shared" si="2"/>
        <v>△▲…△△</v>
      </c>
      <c r="W8" s="5">
        <f t="shared" si="3"/>
        <v>55</v>
      </c>
      <c r="X8" s="5" t="str">
        <f t="shared" si="4"/>
        <v>横山典</v>
      </c>
      <c r="Y8" s="5" t="str">
        <f t="shared" si="5"/>
        <v>差し</v>
      </c>
      <c r="Z8" s="5" t="str">
        <f t="shared" si="6"/>
        <v>○</v>
      </c>
      <c r="AA8" s="5" t="str">
        <f t="shared" si="7"/>
        <v>踏み込み</v>
      </c>
      <c r="AB8" s="1" t="s">
        <v>259</v>
      </c>
      <c r="AC8" s="5">
        <f t="shared" si="8"/>
        <v>6</v>
      </c>
      <c r="AD8" s="5" t="str">
        <f t="shared" si="9"/>
        <v>エロユキ</v>
      </c>
      <c r="AE8" s="5">
        <v>7</v>
      </c>
    </row>
    <row r="9" spans="2:31" ht="13.5" customHeight="1">
      <c r="B9" s="5">
        <v>3</v>
      </c>
      <c r="C9" s="9">
        <v>5</v>
      </c>
      <c r="D9" s="9">
        <v>6</v>
      </c>
      <c r="E9" s="5" t="str">
        <f>VLOOKUP(B9,'ダート登録者'!$A$2:$J$25,4,0)</f>
        <v>パイナップルパンチ</v>
      </c>
      <c r="F9" s="5" t="str">
        <f>VLOOKUP(B9,'ダート登録者'!$A$2:$J$25,5,0)</f>
        <v>牡５</v>
      </c>
      <c r="G9" s="5" t="s">
        <v>277</v>
      </c>
      <c r="H9" s="5">
        <f>VLOOKUP(B9,'ダート登録者'!$A$1:$K$25,11,0)</f>
        <v>59</v>
      </c>
      <c r="I9" s="5" t="str">
        <f>VLOOKUP(B9,'ダート登録者'!$A$2:$J$25,9,0)</f>
        <v>ペリエ</v>
      </c>
      <c r="J9" s="5" t="str">
        <f>VLOOKUP(B9,'ダート登録者'!$A$2:$J$25,8,0)</f>
        <v>追込</v>
      </c>
      <c r="K9" s="1" t="s">
        <v>271</v>
      </c>
      <c r="L9" s="5" t="s">
        <v>200</v>
      </c>
      <c r="M9" s="5">
        <v>11</v>
      </c>
      <c r="N9" s="5" t="str">
        <f>VLOOKUP(B9,'ダート登録者'!$A$2:$J$25,2,0)</f>
        <v>Empty Self</v>
      </c>
      <c r="O9" s="49"/>
      <c r="P9" s="16"/>
      <c r="Q9" s="5">
        <v>6</v>
      </c>
      <c r="R9" s="9">
        <v>5</v>
      </c>
      <c r="S9" s="9">
        <v>5</v>
      </c>
      <c r="T9" s="5" t="str">
        <f t="shared" si="0"/>
        <v>シェリル</v>
      </c>
      <c r="U9" s="5" t="str">
        <f t="shared" si="1"/>
        <v>牝５</v>
      </c>
      <c r="V9" s="5" t="str">
        <f t="shared" si="2"/>
        <v>▲△▲…△</v>
      </c>
      <c r="W9" s="5">
        <f t="shared" si="3"/>
        <v>55</v>
      </c>
      <c r="X9" s="5" t="str">
        <f t="shared" si="4"/>
        <v>松永幹</v>
      </c>
      <c r="Y9" s="5" t="str">
        <f t="shared" si="5"/>
        <v>先行</v>
      </c>
      <c r="Z9" s="5" t="str">
        <f t="shared" si="6"/>
        <v>○</v>
      </c>
      <c r="AA9" s="5" t="str">
        <f t="shared" si="7"/>
        <v>イレ込み</v>
      </c>
      <c r="AB9" s="1" t="s">
        <v>260</v>
      </c>
      <c r="AC9" s="5">
        <f t="shared" si="8"/>
        <v>3</v>
      </c>
      <c r="AD9" s="5" t="str">
        <f t="shared" si="9"/>
        <v>KORN</v>
      </c>
      <c r="AE9" s="5">
        <v>6</v>
      </c>
    </row>
    <row r="10" spans="2:31" ht="13.5" customHeight="1">
      <c r="B10" s="5">
        <v>24</v>
      </c>
      <c r="C10" s="10">
        <v>6</v>
      </c>
      <c r="D10" s="10">
        <v>7</v>
      </c>
      <c r="E10" s="5" t="str">
        <f>VLOOKUP(B10,'ダート登録者'!$A$2:$J$25,4,0)</f>
        <v>マサトシルレーヴ</v>
      </c>
      <c r="F10" s="5" t="str">
        <f>VLOOKUP(B10,'ダート登録者'!$A$2:$J$25,5,0)</f>
        <v>牡６</v>
      </c>
      <c r="G10" s="5" t="s">
        <v>278</v>
      </c>
      <c r="H10" s="5">
        <f>VLOOKUP(B10,'ダート登録者'!$A$1:$K$25,11,0)</f>
        <v>57</v>
      </c>
      <c r="I10" s="5" t="str">
        <f>VLOOKUP(B10,'ダート登録者'!$A$2:$J$25,9,0)</f>
        <v>秋山</v>
      </c>
      <c r="J10" s="5" t="str">
        <f>VLOOKUP(B10,'ダート登録者'!$A$2:$J$25,8,0)</f>
        <v>差し</v>
      </c>
      <c r="K10" s="1" t="s">
        <v>271</v>
      </c>
      <c r="L10" s="5" t="s">
        <v>201</v>
      </c>
      <c r="M10" s="5">
        <v>5</v>
      </c>
      <c r="N10" s="5" t="str">
        <f>VLOOKUP(B10,'ダート登録者'!$A$2:$J$25,2,0)</f>
        <v>まさとし</v>
      </c>
      <c r="O10" s="49" t="s">
        <v>18</v>
      </c>
      <c r="P10" s="16"/>
      <c r="Q10" s="5">
        <v>7</v>
      </c>
      <c r="R10" s="11">
        <v>7</v>
      </c>
      <c r="S10" s="11">
        <v>9</v>
      </c>
      <c r="T10" s="5" t="str">
        <f t="shared" si="0"/>
        <v>ワイズアサルト</v>
      </c>
      <c r="U10" s="5" t="str">
        <f t="shared" si="1"/>
        <v>牡５</v>
      </c>
      <c r="V10" s="5" t="str">
        <f t="shared" si="2"/>
        <v>△……▲…</v>
      </c>
      <c r="W10" s="5">
        <f t="shared" si="3"/>
        <v>57</v>
      </c>
      <c r="X10" s="5" t="str">
        <f t="shared" si="4"/>
        <v>幸</v>
      </c>
      <c r="Y10" s="5" t="str">
        <f t="shared" si="5"/>
        <v>追込</v>
      </c>
      <c r="Z10" s="5" t="str">
        <f t="shared" si="6"/>
        <v>○</v>
      </c>
      <c r="AA10" s="5" t="str">
        <f t="shared" si="7"/>
        <v>踏み込み</v>
      </c>
      <c r="AB10" s="1" t="s">
        <v>284</v>
      </c>
      <c r="AC10" s="5">
        <f t="shared" si="8"/>
        <v>8</v>
      </c>
      <c r="AD10" s="5" t="str">
        <f t="shared" si="9"/>
        <v>yuonero</v>
      </c>
      <c r="AE10" s="5">
        <v>5</v>
      </c>
    </row>
    <row r="11" spans="2:31" ht="13.5" customHeight="1">
      <c r="B11" s="5">
        <v>5</v>
      </c>
      <c r="C11" s="10">
        <v>6</v>
      </c>
      <c r="D11" s="10">
        <v>8</v>
      </c>
      <c r="E11" s="5" t="str">
        <f>VLOOKUP(B11,'ダート登録者'!$A$2:$J$25,4,0)</f>
        <v>スカイドライブ</v>
      </c>
      <c r="F11" s="5" t="str">
        <f>VLOOKUP(B11,'ダート登録者'!$A$2:$J$25,5,0)</f>
        <v>牡６</v>
      </c>
      <c r="G11" s="5" t="s">
        <v>279</v>
      </c>
      <c r="H11" s="5">
        <f>VLOOKUP(B11,'ダート登録者'!$A$1:$K$25,11,0)</f>
        <v>59</v>
      </c>
      <c r="I11" s="5" t="str">
        <f>VLOOKUP(B11,'ダート登録者'!$A$2:$J$25,9,0)</f>
        <v>武豊</v>
      </c>
      <c r="J11" s="5" t="str">
        <f>VLOOKUP(B11,'ダート登録者'!$A$2:$J$25,8,0)</f>
        <v>先行</v>
      </c>
      <c r="K11" s="1" t="s">
        <v>271</v>
      </c>
      <c r="L11" s="5" t="s">
        <v>201</v>
      </c>
      <c r="M11" s="5">
        <v>1</v>
      </c>
      <c r="N11" s="5" t="str">
        <f>VLOOKUP(B11,'ダート登録者'!$A$2:$J$25,2,0)</f>
        <v>im</v>
      </c>
      <c r="O11" s="49"/>
      <c r="P11" s="16"/>
      <c r="Q11" s="5">
        <v>8</v>
      </c>
      <c r="R11" s="6">
        <v>2</v>
      </c>
      <c r="S11" s="6">
        <v>2</v>
      </c>
      <c r="T11" s="5" t="str">
        <f t="shared" si="0"/>
        <v>グランドフィナーレ</v>
      </c>
      <c r="U11" s="5" t="str">
        <f t="shared" si="1"/>
        <v>牝５</v>
      </c>
      <c r="V11" s="5" t="str">
        <f t="shared" si="2"/>
        <v>△◎◎○▲</v>
      </c>
      <c r="W11" s="5">
        <f t="shared" si="3"/>
        <v>57</v>
      </c>
      <c r="X11" s="5" t="str">
        <f t="shared" si="4"/>
        <v>武幸</v>
      </c>
      <c r="Y11" s="5" t="str">
        <f t="shared" si="5"/>
        <v>差し</v>
      </c>
      <c r="Z11" s="5" t="str">
        <f t="shared" si="6"/>
        <v>○</v>
      </c>
      <c r="AA11" s="5" t="str">
        <f t="shared" si="7"/>
        <v>絶好調</v>
      </c>
      <c r="AB11" s="1" t="s">
        <v>259</v>
      </c>
      <c r="AC11" s="5">
        <f t="shared" si="8"/>
        <v>2</v>
      </c>
      <c r="AD11" s="5" t="str">
        <f t="shared" si="9"/>
        <v>KORN</v>
      </c>
      <c r="AE11" s="5">
        <v>4</v>
      </c>
    </row>
    <row r="12" spans="2:31" ht="13.5" customHeight="1">
      <c r="B12" s="5">
        <v>8</v>
      </c>
      <c r="C12" s="11">
        <v>7</v>
      </c>
      <c r="D12" s="11">
        <v>9</v>
      </c>
      <c r="E12" s="5" t="str">
        <f>VLOOKUP(B12,'ダート登録者'!$A$2:$J$25,4,0)</f>
        <v>ワイズアサルト</v>
      </c>
      <c r="F12" s="5" t="str">
        <f>VLOOKUP(B12,'ダート登録者'!$A$2:$J$25,5,0)</f>
        <v>牡５</v>
      </c>
      <c r="G12" s="5" t="s">
        <v>280</v>
      </c>
      <c r="H12" s="5">
        <f>VLOOKUP(B12,'ダート登録者'!$A$1:$K$25,11,0)</f>
        <v>57</v>
      </c>
      <c r="I12" s="5" t="str">
        <f>VLOOKUP(B12,'ダート登録者'!$A$2:$J$25,9,0)</f>
        <v>幸</v>
      </c>
      <c r="J12" s="5" t="str">
        <f>VLOOKUP(B12,'ダート登録者'!$A$2:$J$25,8,0)</f>
        <v>追込</v>
      </c>
      <c r="K12" s="1" t="s">
        <v>271</v>
      </c>
      <c r="L12" s="5" t="s">
        <v>203</v>
      </c>
      <c r="M12" s="5">
        <v>8</v>
      </c>
      <c r="N12" s="5" t="str">
        <f>VLOOKUP(B12,'ダート登録者'!$A$2:$J$25,2,0)</f>
        <v>yuonero</v>
      </c>
      <c r="O12" s="49"/>
      <c r="P12" s="16"/>
      <c r="Q12" s="5">
        <v>9</v>
      </c>
      <c r="R12" s="10">
        <v>6</v>
      </c>
      <c r="S12" s="10">
        <v>7</v>
      </c>
      <c r="T12" s="5" t="str">
        <f t="shared" si="0"/>
        <v>マサトシルレーヴ</v>
      </c>
      <c r="U12" s="5" t="str">
        <f t="shared" si="1"/>
        <v>牡６</v>
      </c>
      <c r="V12" s="5" t="str">
        <f t="shared" si="2"/>
        <v>……△…△</v>
      </c>
      <c r="W12" s="5">
        <f t="shared" si="3"/>
        <v>57</v>
      </c>
      <c r="X12" s="5" t="str">
        <f t="shared" si="4"/>
        <v>秋山</v>
      </c>
      <c r="Y12" s="5" t="str">
        <f t="shared" si="5"/>
        <v>差し</v>
      </c>
      <c r="Z12" s="5" t="str">
        <f t="shared" si="6"/>
        <v>○</v>
      </c>
      <c r="AA12" s="5" t="str">
        <f t="shared" si="7"/>
        <v>絶好調</v>
      </c>
      <c r="AB12" s="1" t="s">
        <v>259</v>
      </c>
      <c r="AC12" s="5">
        <f t="shared" si="8"/>
        <v>5</v>
      </c>
      <c r="AD12" s="5" t="str">
        <f t="shared" si="9"/>
        <v>まさとし</v>
      </c>
      <c r="AE12" s="5">
        <v>3</v>
      </c>
    </row>
    <row r="13" spans="2:31" ht="13.5">
      <c r="B13" s="5">
        <v>13</v>
      </c>
      <c r="C13" s="11">
        <v>7</v>
      </c>
      <c r="D13" s="11">
        <v>10</v>
      </c>
      <c r="E13" s="5" t="str">
        <f>VLOOKUP(B13,'ダート登録者'!$A$2:$J$25,4,0)</f>
        <v>ビスカピュルサン</v>
      </c>
      <c r="F13" s="5" t="str">
        <f>VLOOKUP(B13,'ダート登録者'!$A$2:$J$25,5,0)</f>
        <v>牝４</v>
      </c>
      <c r="G13" s="5" t="s">
        <v>274</v>
      </c>
      <c r="H13" s="5">
        <f>VLOOKUP(B13,'ダート登録者'!$A$1:$K$25,11,0)</f>
        <v>55</v>
      </c>
      <c r="I13" s="5" t="str">
        <f>VLOOKUP(B13,'ダート登録者'!$A$2:$J$25,9,0)</f>
        <v>勝浦</v>
      </c>
      <c r="J13" s="5" t="str">
        <f>VLOOKUP(B13,'ダート登録者'!$A$2:$J$25,8,0)</f>
        <v>差し</v>
      </c>
      <c r="K13" s="1" t="s">
        <v>271</v>
      </c>
      <c r="L13" s="5" t="s">
        <v>200</v>
      </c>
      <c r="M13" s="5">
        <v>10</v>
      </c>
      <c r="N13" s="5" t="str">
        <f>VLOOKUP(B13,'ダート登録者'!$A$2:$J$25,2,0)</f>
        <v>カマやん</v>
      </c>
      <c r="Q13" s="5">
        <v>10</v>
      </c>
      <c r="R13" s="11">
        <v>7</v>
      </c>
      <c r="S13" s="11">
        <v>10</v>
      </c>
      <c r="T13" s="5" t="str">
        <f t="shared" si="0"/>
        <v>ビスカピュルサン</v>
      </c>
      <c r="U13" s="5" t="str">
        <f t="shared" si="1"/>
        <v>牝４</v>
      </c>
      <c r="V13" s="5" t="str">
        <f t="shared" si="2"/>
        <v>……………</v>
      </c>
      <c r="W13" s="5">
        <f t="shared" si="3"/>
        <v>55</v>
      </c>
      <c r="X13" s="5" t="str">
        <f t="shared" si="4"/>
        <v>勝浦</v>
      </c>
      <c r="Y13" s="5" t="str">
        <f t="shared" si="5"/>
        <v>差し</v>
      </c>
      <c r="Z13" s="5" t="str">
        <f t="shared" si="6"/>
        <v>○</v>
      </c>
      <c r="AA13" s="5" t="str">
        <f t="shared" si="7"/>
        <v>イレ込み</v>
      </c>
      <c r="AB13" s="15" t="s">
        <v>255</v>
      </c>
      <c r="AC13" s="5">
        <f t="shared" si="8"/>
        <v>10</v>
      </c>
      <c r="AD13" s="5" t="str">
        <f t="shared" si="9"/>
        <v>カマやん</v>
      </c>
      <c r="AE13" s="5">
        <v>2</v>
      </c>
    </row>
    <row r="14" spans="2:31" ht="13.5">
      <c r="B14" s="5">
        <v>14</v>
      </c>
      <c r="C14" s="12">
        <v>8</v>
      </c>
      <c r="D14" s="12">
        <v>11</v>
      </c>
      <c r="E14" s="5" t="str">
        <f>VLOOKUP(B14,'ダート登録者'!$A$2:$J$25,4,0)</f>
        <v>ラフィング</v>
      </c>
      <c r="F14" s="5" t="str">
        <f>VLOOKUP(B14,'ダート登録者'!$A$2:$J$25,5,0)</f>
        <v>牡４</v>
      </c>
      <c r="G14" s="5" t="s">
        <v>281</v>
      </c>
      <c r="H14" s="5">
        <f>VLOOKUP(B14,'ダート登録者'!$A$1:$K$25,11,0)</f>
        <v>57</v>
      </c>
      <c r="I14" s="5" t="str">
        <f>VLOOKUP(B14,'ダート登録者'!$A$2:$J$25,9,0)</f>
        <v>石橋守</v>
      </c>
      <c r="J14" s="5" t="str">
        <f>VLOOKUP(B14,'ダート登録者'!$A$2:$J$25,8,0)</f>
        <v>先行</v>
      </c>
      <c r="K14" s="1" t="s">
        <v>271</v>
      </c>
      <c r="L14" s="5" t="s">
        <v>202</v>
      </c>
      <c r="M14" s="5">
        <v>9</v>
      </c>
      <c r="N14" s="5" t="str">
        <f>VLOOKUP(B14,'ダート登録者'!$A$2:$J$25,2,0)</f>
        <v>きーよ</v>
      </c>
      <c r="Q14" s="5">
        <v>11</v>
      </c>
      <c r="R14" s="7">
        <v>3</v>
      </c>
      <c r="S14" s="7">
        <v>3</v>
      </c>
      <c r="T14" s="5" t="str">
        <f t="shared" si="0"/>
        <v>マサトシジンジン</v>
      </c>
      <c r="U14" s="5" t="str">
        <f t="shared" si="1"/>
        <v>牡４</v>
      </c>
      <c r="V14" s="5" t="str">
        <f t="shared" si="2"/>
        <v>……………</v>
      </c>
      <c r="W14" s="5">
        <f t="shared" si="3"/>
        <v>59</v>
      </c>
      <c r="X14" s="5" t="str">
        <f t="shared" si="4"/>
        <v>柴原</v>
      </c>
      <c r="Y14" s="5" t="str">
        <f t="shared" si="5"/>
        <v>追込</v>
      </c>
      <c r="Z14" s="5" t="str">
        <f t="shared" si="6"/>
        <v>○</v>
      </c>
      <c r="AA14" s="5" t="str">
        <f t="shared" si="7"/>
        <v>のんびり</v>
      </c>
      <c r="AB14" s="1" t="s">
        <v>284</v>
      </c>
      <c r="AC14" s="5">
        <f t="shared" si="8"/>
        <v>12</v>
      </c>
      <c r="AD14" s="5" t="str">
        <f t="shared" si="9"/>
        <v>まさとし</v>
      </c>
      <c r="AE14" s="5">
        <v>1</v>
      </c>
    </row>
    <row r="15" spans="2:31" ht="13.5">
      <c r="B15" s="5">
        <v>20</v>
      </c>
      <c r="C15" s="12">
        <v>8</v>
      </c>
      <c r="D15" s="12">
        <v>12</v>
      </c>
      <c r="E15" s="5" t="str">
        <f>VLOOKUP(B15,'ダート登録者'!$A$2:$J$25,4,0)</f>
        <v>ハギノジェンバラン</v>
      </c>
      <c r="F15" s="5" t="str">
        <f>VLOOKUP(B15,'ダート登録者'!$A$2:$J$25,5,0)</f>
        <v>牝５</v>
      </c>
      <c r="G15" s="5" t="s">
        <v>282</v>
      </c>
      <c r="H15" s="5">
        <f>VLOOKUP(B15,'ダート登録者'!$A$1:$K$25,11,0)</f>
        <v>55</v>
      </c>
      <c r="I15" s="5" t="str">
        <f>VLOOKUP(B15,'ダート登録者'!$A$2:$J$25,9,0)</f>
        <v>蛯名正</v>
      </c>
      <c r="J15" s="5" t="str">
        <f>VLOOKUP(B15,'ダート登録者'!$A$2:$J$25,8,0)</f>
        <v>差し</v>
      </c>
      <c r="K15" s="1" t="s">
        <v>271</v>
      </c>
      <c r="L15" s="5" t="s">
        <v>201</v>
      </c>
      <c r="M15" s="5">
        <v>4</v>
      </c>
      <c r="N15" s="5" t="str">
        <f>VLOOKUP(B15,'ダート登録者'!$A$2:$J$25,2,0)</f>
        <v>ハギ</v>
      </c>
      <c r="Q15" s="5">
        <v>12</v>
      </c>
      <c r="R15" s="12">
        <v>8</v>
      </c>
      <c r="S15" s="12">
        <v>12</v>
      </c>
      <c r="T15" s="5" t="str">
        <f t="shared" si="0"/>
        <v>ハギノジェンバラン</v>
      </c>
      <c r="U15" s="5" t="str">
        <f t="shared" si="1"/>
        <v>牝５</v>
      </c>
      <c r="V15" s="5" t="str">
        <f t="shared" si="2"/>
        <v>…………○</v>
      </c>
      <c r="W15" s="5">
        <f t="shared" si="3"/>
        <v>55</v>
      </c>
      <c r="X15" s="5" t="str">
        <f t="shared" si="4"/>
        <v>蛯名正</v>
      </c>
      <c r="Y15" s="5" t="str">
        <f t="shared" si="5"/>
        <v>差し</v>
      </c>
      <c r="Z15" s="5" t="str">
        <f t="shared" si="6"/>
        <v>○</v>
      </c>
      <c r="AA15" s="5" t="str">
        <f t="shared" si="7"/>
        <v>絶好調</v>
      </c>
      <c r="AB15" s="1" t="s">
        <v>260</v>
      </c>
      <c r="AC15" s="5">
        <f t="shared" si="8"/>
        <v>4</v>
      </c>
      <c r="AD15" s="5" t="str">
        <f t="shared" si="9"/>
        <v>ハギ</v>
      </c>
      <c r="AE15" s="5">
        <v>1</v>
      </c>
    </row>
    <row r="16" spans="17:31" ht="13.5">
      <c r="Q16" s="52"/>
      <c r="R16" s="52"/>
      <c r="S16" s="52"/>
      <c r="T16" s="35"/>
      <c r="AA16" s="53"/>
      <c r="AB16" s="52"/>
      <c r="AC16" s="52"/>
      <c r="AD16" s="53"/>
      <c r="AE16" s="52"/>
    </row>
    <row r="17" spans="17:20" ht="13.5">
      <c r="Q17" s="52"/>
      <c r="R17" s="52"/>
      <c r="S17" s="52"/>
      <c r="T17" s="35"/>
    </row>
  </sheetData>
  <mergeCells count="8">
    <mergeCell ref="AA16:AC16"/>
    <mergeCell ref="AD16:AE16"/>
    <mergeCell ref="Q16:S16"/>
    <mergeCell ref="Q17:S17"/>
    <mergeCell ref="O7:O9"/>
    <mergeCell ref="O10:O12"/>
    <mergeCell ref="Q2:AE2"/>
    <mergeCell ref="B2:N2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E18"/>
  <sheetViews>
    <sheetView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3" width="2.625" style="0" customWidth="1"/>
    <col min="4" max="4" width="3.125" style="0" customWidth="1"/>
    <col min="5" max="5" width="15.625" style="0" customWidth="1"/>
    <col min="6" max="6" width="4.375" style="0" customWidth="1"/>
    <col min="7" max="7" width="10.125" style="0" customWidth="1"/>
    <col min="8" max="8" width="4.125" style="0" customWidth="1"/>
    <col min="9" max="9" width="6.125" style="0" customWidth="1"/>
    <col min="10" max="10" width="4.375" style="0" customWidth="1"/>
    <col min="11" max="11" width="2.625" style="0" customWidth="1"/>
    <col min="12" max="12" width="8.125" style="0" customWidth="1"/>
    <col min="13" max="13" width="4.625" style="0" customWidth="1"/>
    <col min="14" max="14" width="10.625" style="0" customWidth="1"/>
    <col min="15" max="15" width="50.625" style="0" customWidth="1"/>
    <col min="16" max="16" width="7.875" style="0" customWidth="1"/>
    <col min="17" max="17" width="2.75390625" style="0" customWidth="1"/>
    <col min="18" max="18" width="2.625" style="0" customWidth="1"/>
    <col min="19" max="19" width="3.125" style="0" customWidth="1"/>
    <col min="20" max="20" width="15.625" style="0" customWidth="1"/>
    <col min="21" max="21" width="4.375" style="0" customWidth="1"/>
    <col min="22" max="22" width="10.125" style="0" customWidth="1"/>
    <col min="23" max="23" width="4.125" style="0" customWidth="1"/>
    <col min="24" max="24" width="6.125" style="0" customWidth="1"/>
    <col min="25" max="25" width="4.375" style="0" customWidth="1"/>
    <col min="26" max="26" width="2.625" style="0" customWidth="1"/>
    <col min="27" max="27" width="8.125" style="0" customWidth="1"/>
    <col min="28" max="28" width="6.625" style="0" customWidth="1"/>
    <col min="29" max="29" width="4.625" style="0" customWidth="1"/>
    <col min="30" max="30" width="10.625" style="0" customWidth="1"/>
  </cols>
  <sheetData>
    <row r="2" spans="2:31" ht="13.5">
      <c r="B2" s="50" t="s">
        <v>290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Q2" s="50" t="s">
        <v>293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2:31" s="13" customFormat="1" ht="13.5">
      <c r="B3" s="1" t="s">
        <v>285</v>
      </c>
      <c r="C3" s="2" t="s">
        <v>0</v>
      </c>
      <c r="D3" s="29" t="s">
        <v>1</v>
      </c>
      <c r="E3" s="29" t="s">
        <v>2</v>
      </c>
      <c r="F3" s="29" t="s">
        <v>3</v>
      </c>
      <c r="G3" s="29" t="s">
        <v>4</v>
      </c>
      <c r="H3" s="30" t="s">
        <v>12</v>
      </c>
      <c r="I3" s="29" t="s">
        <v>5</v>
      </c>
      <c r="J3" s="29" t="s">
        <v>6</v>
      </c>
      <c r="K3" s="29" t="s">
        <v>7</v>
      </c>
      <c r="L3" s="29" t="s">
        <v>13</v>
      </c>
      <c r="M3" s="29" t="s">
        <v>8</v>
      </c>
      <c r="N3" s="29" t="s">
        <v>9</v>
      </c>
      <c r="Q3" s="2" t="s">
        <v>11</v>
      </c>
      <c r="R3" s="2" t="s">
        <v>0</v>
      </c>
      <c r="S3" s="2" t="s">
        <v>1</v>
      </c>
      <c r="T3" s="2" t="s">
        <v>2</v>
      </c>
      <c r="U3" s="2" t="s">
        <v>3</v>
      </c>
      <c r="V3" s="2" t="s">
        <v>4</v>
      </c>
      <c r="W3" s="3" t="s">
        <v>12</v>
      </c>
      <c r="X3" s="2" t="s">
        <v>5</v>
      </c>
      <c r="Y3" s="2" t="s">
        <v>6</v>
      </c>
      <c r="Z3" s="2" t="s">
        <v>7</v>
      </c>
      <c r="AA3" s="2" t="s">
        <v>13</v>
      </c>
      <c r="AB3" s="2" t="s">
        <v>10</v>
      </c>
      <c r="AC3" s="2" t="s">
        <v>8</v>
      </c>
      <c r="AD3" s="2" t="s">
        <v>9</v>
      </c>
      <c r="AE3" s="2" t="s">
        <v>20</v>
      </c>
    </row>
    <row r="4" spans="2:31" ht="13.5">
      <c r="B4" s="5">
        <v>12</v>
      </c>
      <c r="C4" s="4">
        <v>1</v>
      </c>
      <c r="D4" s="4">
        <v>1</v>
      </c>
      <c r="E4" s="5" t="str">
        <f>VLOOKUP(B4,'ダート登録者'!$A$2:$J$25,4,0)</f>
        <v>ハルヒトユカイ</v>
      </c>
      <c r="F4" s="5" t="str">
        <f>VLOOKUP(B4,'ダート登録者'!$A$2:$J$25,5,0)</f>
        <v>牡４</v>
      </c>
      <c r="G4" s="5" t="s">
        <v>355</v>
      </c>
      <c r="H4" s="5">
        <f>VLOOKUP(B4,'ダート登録者'!$A$1:$K$25,11,0)</f>
        <v>57</v>
      </c>
      <c r="I4" s="5" t="str">
        <f>VLOOKUP(B4,'ダート登録者'!$A$2:$J$25,9,0)</f>
        <v>浜野谷</v>
      </c>
      <c r="J4" s="5" t="str">
        <f>VLOOKUP(B4,'ダート登録者'!$A$2:$J$25,8,0)</f>
        <v>差し</v>
      </c>
      <c r="K4" s="1" t="s">
        <v>347</v>
      </c>
      <c r="L4" s="5" t="s">
        <v>203</v>
      </c>
      <c r="M4" s="5">
        <v>8</v>
      </c>
      <c r="N4" s="5" t="str">
        <f>VLOOKUP(B4,'ダート登録者'!$A$2:$J$25,2,0)</f>
        <v>春日</v>
      </c>
      <c r="Q4" s="5">
        <v>1</v>
      </c>
      <c r="R4" s="11">
        <v>7</v>
      </c>
      <c r="S4" s="11">
        <v>10</v>
      </c>
      <c r="T4" s="5" t="str">
        <f aca="true" t="shared" si="0" ref="T4:T15">VLOOKUP(S4,$D$3:$N$15,2,0)</f>
        <v>ハギノジェンバラン</v>
      </c>
      <c r="U4" s="5" t="str">
        <f aca="true" t="shared" si="1" ref="U4:U15">VLOOKUP(S4,$D$3:$N$15,3,0)</f>
        <v>牝５</v>
      </c>
      <c r="V4" s="5" t="str">
        <f aca="true" t="shared" si="2" ref="V4:V15">VLOOKUP(S4,$D$3:$N$15,4,0)</f>
        <v>△△……○</v>
      </c>
      <c r="W4" s="5">
        <f aca="true" t="shared" si="3" ref="W4:W15">VLOOKUP(S4,$D$3:$N$15,5,0)</f>
        <v>55</v>
      </c>
      <c r="X4" s="5" t="str">
        <f aca="true" t="shared" si="4" ref="X4:X15">VLOOKUP(S4,$D$3:$N$15,6,0)</f>
        <v>蛯名正</v>
      </c>
      <c r="Y4" s="5" t="str">
        <f aca="true" t="shared" si="5" ref="Y4:Y15">VLOOKUP(S4,$D$3:$N$15,7,0)</f>
        <v>差し</v>
      </c>
      <c r="Z4" s="5" t="str">
        <f aca="true" t="shared" si="6" ref="Z4:Z15">VLOOKUP(S4,$D$3:$N$15,8,0)</f>
        <v>○</v>
      </c>
      <c r="AA4" s="5" t="str">
        <f aca="true" t="shared" si="7" ref="AA4:AA15">VLOOKUP(S4,$D$3:$N$15,9,0)</f>
        <v>絶好調</v>
      </c>
      <c r="AB4" s="15" t="s">
        <v>366</v>
      </c>
      <c r="AC4" s="5">
        <f aca="true" t="shared" si="8" ref="AC4:AC15">VLOOKUP(S4,$D$3:$N$15,10,0)</f>
        <v>3</v>
      </c>
      <c r="AD4" s="5" t="str">
        <f aca="true" t="shared" si="9" ref="AD4:AD15">VLOOKUP(S4,$D$3:$N$15,11,0)</f>
        <v>ハギ</v>
      </c>
      <c r="AE4" s="5">
        <v>12</v>
      </c>
    </row>
    <row r="5" spans="2:31" ht="13.5">
      <c r="B5" s="5">
        <v>3</v>
      </c>
      <c r="C5" s="6">
        <v>2</v>
      </c>
      <c r="D5" s="6">
        <v>2</v>
      </c>
      <c r="E5" s="5" t="str">
        <f>VLOOKUP(B5,'ダート登録者'!$A$2:$J$25,4,0)</f>
        <v>パイナップルパンチ</v>
      </c>
      <c r="F5" s="5" t="str">
        <f>VLOOKUP(B5,'ダート登録者'!$A$2:$J$25,5,0)</f>
        <v>牡５</v>
      </c>
      <c r="G5" s="5" t="s">
        <v>356</v>
      </c>
      <c r="H5" s="5">
        <f>VLOOKUP(B5,'ダート登録者'!$A$1:$K$25,11,0)</f>
        <v>59</v>
      </c>
      <c r="I5" s="5" t="str">
        <f>VLOOKUP(B5,'ダート登録者'!$A$2:$J$25,9,0)</f>
        <v>ペリエ</v>
      </c>
      <c r="J5" s="5" t="str">
        <f>VLOOKUP(B5,'ダート登録者'!$A$2:$J$25,8,0)</f>
        <v>追込</v>
      </c>
      <c r="K5" s="1" t="s">
        <v>348</v>
      </c>
      <c r="L5" s="5" t="s">
        <v>200</v>
      </c>
      <c r="M5" s="5">
        <v>12</v>
      </c>
      <c r="N5" s="5" t="str">
        <f>VLOOKUP(B5,'ダート登録者'!$A$2:$J$25,2,0)</f>
        <v>Empty Self</v>
      </c>
      <c r="Q5" s="5">
        <v>2</v>
      </c>
      <c r="R5" s="10">
        <v>6</v>
      </c>
      <c r="S5" s="10">
        <v>8</v>
      </c>
      <c r="T5" s="5" t="str">
        <f t="shared" si="0"/>
        <v>ドラゴンボーイ</v>
      </c>
      <c r="U5" s="5" t="str">
        <f t="shared" si="1"/>
        <v>牡６</v>
      </c>
      <c r="V5" s="5" t="str">
        <f t="shared" si="2"/>
        <v>△◎◎…▲</v>
      </c>
      <c r="W5" s="5">
        <f t="shared" si="3"/>
        <v>59</v>
      </c>
      <c r="X5" s="5" t="str">
        <f t="shared" si="4"/>
        <v>武幸</v>
      </c>
      <c r="Y5" s="5" t="str">
        <f t="shared" si="5"/>
        <v>差し</v>
      </c>
      <c r="Z5" s="5" t="str">
        <f t="shared" si="6"/>
        <v>○</v>
      </c>
      <c r="AA5" s="5" t="str">
        <f t="shared" si="7"/>
        <v>絶好調</v>
      </c>
      <c r="AB5" s="1" t="s">
        <v>367</v>
      </c>
      <c r="AC5" s="5">
        <f t="shared" si="8"/>
        <v>2</v>
      </c>
      <c r="AD5" s="5" t="str">
        <f t="shared" si="9"/>
        <v>Empty Self</v>
      </c>
      <c r="AE5" s="5">
        <v>10</v>
      </c>
    </row>
    <row r="6" spans="2:31" ht="13.5">
      <c r="B6" s="5">
        <v>23</v>
      </c>
      <c r="C6" s="7">
        <v>3</v>
      </c>
      <c r="D6" s="7">
        <v>3</v>
      </c>
      <c r="E6" s="5" t="str">
        <f>VLOOKUP(B6,'ダート登録者'!$A$2:$J$25,4,0)</f>
        <v>マサトシジンジン</v>
      </c>
      <c r="F6" s="5" t="str">
        <f>VLOOKUP(B6,'ダート登録者'!$A$2:$J$25,5,0)</f>
        <v>牡４</v>
      </c>
      <c r="G6" s="5" t="s">
        <v>357</v>
      </c>
      <c r="H6" s="5">
        <f>VLOOKUP(B6,'ダート登録者'!$A$1:$K$25,11,0)</f>
        <v>59</v>
      </c>
      <c r="I6" s="5" t="s">
        <v>354</v>
      </c>
      <c r="J6" s="5" t="str">
        <f>VLOOKUP(B6,'ダート登録者'!$A$2:$J$25,8,0)</f>
        <v>追込</v>
      </c>
      <c r="K6" s="1" t="s">
        <v>349</v>
      </c>
      <c r="L6" s="5" t="s">
        <v>202</v>
      </c>
      <c r="M6" s="5">
        <v>11</v>
      </c>
      <c r="N6" s="5" t="str">
        <f>VLOOKUP(B6,'ダート登録者'!$A$2:$J$25,2,0)</f>
        <v>まさとし</v>
      </c>
      <c r="Q6" s="5">
        <v>3</v>
      </c>
      <c r="R6" s="8">
        <v>4</v>
      </c>
      <c r="S6" s="8">
        <v>4</v>
      </c>
      <c r="T6" s="5" t="str">
        <f t="shared" si="0"/>
        <v>スティザム</v>
      </c>
      <c r="U6" s="5" t="str">
        <f t="shared" si="1"/>
        <v>牡４</v>
      </c>
      <c r="V6" s="5" t="str">
        <f t="shared" si="2"/>
        <v>○▲…△△</v>
      </c>
      <c r="W6" s="5">
        <f t="shared" si="3"/>
        <v>57</v>
      </c>
      <c r="X6" s="5" t="str">
        <f t="shared" si="4"/>
        <v>柴原</v>
      </c>
      <c r="Y6" s="5" t="str">
        <f t="shared" si="5"/>
        <v>差し</v>
      </c>
      <c r="Z6" s="5" t="str">
        <f t="shared" si="6"/>
        <v>×</v>
      </c>
      <c r="AA6" s="5" t="str">
        <f t="shared" si="7"/>
        <v>踏み込み</v>
      </c>
      <c r="AB6" s="15" t="s">
        <v>368</v>
      </c>
      <c r="AC6" s="5">
        <f t="shared" si="8"/>
        <v>5</v>
      </c>
      <c r="AD6" s="5" t="str">
        <f t="shared" si="9"/>
        <v>daisuke</v>
      </c>
      <c r="AE6" s="5">
        <v>9</v>
      </c>
    </row>
    <row r="7" spans="2:31" ht="13.5" customHeight="1">
      <c r="B7" s="5">
        <v>1</v>
      </c>
      <c r="C7" s="8">
        <v>4</v>
      </c>
      <c r="D7" s="8">
        <v>4</v>
      </c>
      <c r="E7" s="5" t="str">
        <f>VLOOKUP(B7,'ダート登録者'!$A$2:$J$25,4,0)</f>
        <v>スティザム</v>
      </c>
      <c r="F7" s="5" t="str">
        <f>VLOOKUP(B7,'ダート登録者'!$A$2:$J$25,5,0)</f>
        <v>牡４</v>
      </c>
      <c r="G7" s="5" t="s">
        <v>358</v>
      </c>
      <c r="H7" s="5">
        <f>VLOOKUP(B7,'ダート登録者'!$A$1:$K$25,11,0)</f>
        <v>57</v>
      </c>
      <c r="I7" s="5" t="str">
        <f>VLOOKUP(B7,'ダート登録者'!$A$2:$J$25,9,0)</f>
        <v>柴原</v>
      </c>
      <c r="J7" s="5" t="str">
        <f>VLOOKUP(B7,'ダート登録者'!$A$2:$J$25,8,0)</f>
        <v>差し</v>
      </c>
      <c r="K7" s="1" t="s">
        <v>350</v>
      </c>
      <c r="L7" s="5" t="s">
        <v>203</v>
      </c>
      <c r="M7" s="5">
        <v>5</v>
      </c>
      <c r="N7" s="5" t="str">
        <f>VLOOKUP(B7,'ダート登録者'!$A$2:$J$25,2,0)</f>
        <v>daisuke</v>
      </c>
      <c r="O7" s="49" t="s">
        <v>17</v>
      </c>
      <c r="P7" s="16"/>
      <c r="Q7" s="5">
        <v>4</v>
      </c>
      <c r="R7" s="4">
        <v>1</v>
      </c>
      <c r="S7" s="4">
        <v>1</v>
      </c>
      <c r="T7" s="5" t="str">
        <f t="shared" si="0"/>
        <v>ハルヒトユカイ</v>
      </c>
      <c r="U7" s="5" t="str">
        <f t="shared" si="1"/>
        <v>牡４</v>
      </c>
      <c r="V7" s="5" t="str">
        <f t="shared" si="2"/>
        <v>△○▲△…</v>
      </c>
      <c r="W7" s="5">
        <f t="shared" si="3"/>
        <v>57</v>
      </c>
      <c r="X7" s="5" t="str">
        <f t="shared" si="4"/>
        <v>浜野谷</v>
      </c>
      <c r="Y7" s="5" t="str">
        <f t="shared" si="5"/>
        <v>差し</v>
      </c>
      <c r="Z7" s="5" t="str">
        <f t="shared" si="6"/>
        <v>×</v>
      </c>
      <c r="AA7" s="5" t="str">
        <f t="shared" si="7"/>
        <v>踏み込み</v>
      </c>
      <c r="AB7" s="1" t="s">
        <v>367</v>
      </c>
      <c r="AC7" s="5">
        <f t="shared" si="8"/>
        <v>8</v>
      </c>
      <c r="AD7" s="5" t="str">
        <f t="shared" si="9"/>
        <v>春日</v>
      </c>
      <c r="AE7" s="5">
        <v>8</v>
      </c>
    </row>
    <row r="8" spans="2:31" ht="13.5" customHeight="1">
      <c r="B8" s="5">
        <v>9</v>
      </c>
      <c r="C8" s="9">
        <v>5</v>
      </c>
      <c r="D8" s="9">
        <v>5</v>
      </c>
      <c r="E8" s="5" t="str">
        <f>VLOOKUP(B8,'ダート登録者'!$A$2:$J$25,4,0)</f>
        <v>ワイズフェンリル</v>
      </c>
      <c r="F8" s="5" t="str">
        <f>VLOOKUP(B8,'ダート登録者'!$A$2:$J$25,5,0)</f>
        <v>牡４</v>
      </c>
      <c r="G8" s="5" t="s">
        <v>359</v>
      </c>
      <c r="H8" s="5">
        <f>VLOOKUP(B8,'ダート登録者'!$A$1:$K$25,11,0)</f>
        <v>59</v>
      </c>
      <c r="I8" s="5" t="str">
        <f>VLOOKUP(B8,'ダート登録者'!$A$2:$J$25,9,0)</f>
        <v>後藤</v>
      </c>
      <c r="J8" s="5" t="str">
        <f>VLOOKUP(B8,'ダート登録者'!$A$2:$J$25,8,0)</f>
        <v>差し</v>
      </c>
      <c r="K8" s="1" t="s">
        <v>351</v>
      </c>
      <c r="L8" s="5" t="s">
        <v>203</v>
      </c>
      <c r="M8" s="5">
        <v>7</v>
      </c>
      <c r="N8" s="5" t="str">
        <f>VLOOKUP(B8,'ダート登録者'!$A$2:$J$25,2,0)</f>
        <v>yuonero</v>
      </c>
      <c r="O8" s="49"/>
      <c r="P8" s="16"/>
      <c r="Q8" s="5">
        <v>5</v>
      </c>
      <c r="R8" s="10">
        <v>6</v>
      </c>
      <c r="S8" s="10">
        <v>7</v>
      </c>
      <c r="T8" s="5" t="str">
        <f t="shared" si="0"/>
        <v>イルストーム</v>
      </c>
      <c r="U8" s="5" t="str">
        <f t="shared" si="1"/>
        <v>牡６</v>
      </c>
      <c r="V8" s="5" t="str">
        <f t="shared" si="2"/>
        <v>……○◎◎</v>
      </c>
      <c r="W8" s="5">
        <f t="shared" si="3"/>
        <v>57</v>
      </c>
      <c r="X8" s="5" t="str">
        <f t="shared" si="4"/>
        <v>ﾃﾞﾑｰﾛ</v>
      </c>
      <c r="Y8" s="5" t="str">
        <f t="shared" si="5"/>
        <v>追込</v>
      </c>
      <c r="Z8" s="5" t="str">
        <f t="shared" si="6"/>
        <v>×</v>
      </c>
      <c r="AA8" s="5" t="str">
        <f t="shared" si="7"/>
        <v>踏み込み</v>
      </c>
      <c r="AB8" s="15" t="s">
        <v>368</v>
      </c>
      <c r="AC8" s="5">
        <f t="shared" si="8"/>
        <v>1</v>
      </c>
      <c r="AD8" s="5" t="str">
        <f t="shared" si="9"/>
        <v>im</v>
      </c>
      <c r="AE8" s="5">
        <v>7</v>
      </c>
    </row>
    <row r="9" spans="2:31" ht="13.5" customHeight="1">
      <c r="B9" s="5">
        <v>24</v>
      </c>
      <c r="C9" s="9">
        <v>5</v>
      </c>
      <c r="D9" s="9">
        <v>6</v>
      </c>
      <c r="E9" s="5" t="str">
        <f>VLOOKUP(B9,'ダート登録者'!$A$2:$J$25,4,0)</f>
        <v>マサトシルレーヴ</v>
      </c>
      <c r="F9" s="5" t="str">
        <f>VLOOKUP(B9,'ダート登録者'!$A$2:$J$25,5,0)</f>
        <v>牡６</v>
      </c>
      <c r="G9" s="5" t="s">
        <v>360</v>
      </c>
      <c r="H9" s="5">
        <f>VLOOKUP(B9,'ダート登録者'!$A$1:$K$25,11,0)</f>
        <v>57</v>
      </c>
      <c r="I9" s="5" t="str">
        <f>VLOOKUP(B9,'ダート登録者'!$A$2:$J$25,9,0)</f>
        <v>秋山</v>
      </c>
      <c r="J9" s="5" t="str">
        <f>VLOOKUP(B9,'ダート登録者'!$A$2:$J$25,8,0)</f>
        <v>差し</v>
      </c>
      <c r="K9" s="1" t="s">
        <v>351</v>
      </c>
      <c r="L9" s="5" t="s">
        <v>352</v>
      </c>
      <c r="M9" s="5">
        <v>4</v>
      </c>
      <c r="N9" s="5" t="str">
        <f>VLOOKUP(B9,'ダート登録者'!$A$2:$J$25,2,0)</f>
        <v>まさとし</v>
      </c>
      <c r="O9" s="49"/>
      <c r="P9" s="16"/>
      <c r="Q9" s="5">
        <v>6</v>
      </c>
      <c r="R9" s="7">
        <v>3</v>
      </c>
      <c r="S9" s="7">
        <v>3</v>
      </c>
      <c r="T9" s="5" t="str">
        <f t="shared" si="0"/>
        <v>マサトシジンジン</v>
      </c>
      <c r="U9" s="5" t="str">
        <f t="shared" si="1"/>
        <v>牡４</v>
      </c>
      <c r="V9" s="5" t="str">
        <f t="shared" si="2"/>
        <v>…△………</v>
      </c>
      <c r="W9" s="5">
        <f t="shared" si="3"/>
        <v>59</v>
      </c>
      <c r="X9" s="5" t="str">
        <f t="shared" si="4"/>
        <v>安藤勝</v>
      </c>
      <c r="Y9" s="5" t="str">
        <f t="shared" si="5"/>
        <v>追込</v>
      </c>
      <c r="Z9" s="5" t="str">
        <f t="shared" si="6"/>
        <v>○</v>
      </c>
      <c r="AA9" s="5" t="str">
        <f t="shared" si="7"/>
        <v>デキ悪く</v>
      </c>
      <c r="AB9" s="15" t="s">
        <v>368</v>
      </c>
      <c r="AC9" s="5">
        <f t="shared" si="8"/>
        <v>11</v>
      </c>
      <c r="AD9" s="5" t="str">
        <f t="shared" si="9"/>
        <v>まさとし</v>
      </c>
      <c r="AE9" s="5">
        <v>6</v>
      </c>
    </row>
    <row r="10" spans="2:31" ht="13.5" customHeight="1">
      <c r="B10" s="5">
        <v>4</v>
      </c>
      <c r="C10" s="10">
        <v>6</v>
      </c>
      <c r="D10" s="10">
        <v>7</v>
      </c>
      <c r="E10" s="5" t="str">
        <f>VLOOKUP(B10,'ダート登録者'!$A$2:$J$25,4,0)</f>
        <v>イルストーム</v>
      </c>
      <c r="F10" s="5" t="str">
        <f>VLOOKUP(B10,'ダート登録者'!$A$2:$J$25,5,0)</f>
        <v>牡６</v>
      </c>
      <c r="G10" s="5" t="s">
        <v>361</v>
      </c>
      <c r="H10" s="5">
        <f>VLOOKUP(B10,'ダート登録者'!$A$1:$K$25,11,0)</f>
        <v>57</v>
      </c>
      <c r="I10" s="5" t="str">
        <f>VLOOKUP(B10,'ダート登録者'!$A$2:$J$25,9,0)</f>
        <v>ﾃﾞﾑｰﾛ</v>
      </c>
      <c r="J10" s="5" t="str">
        <f>VLOOKUP(B10,'ダート登録者'!$A$2:$J$25,8,0)</f>
        <v>追込</v>
      </c>
      <c r="K10" s="1" t="s">
        <v>348</v>
      </c>
      <c r="L10" s="5" t="s">
        <v>203</v>
      </c>
      <c r="M10" s="5">
        <v>1</v>
      </c>
      <c r="N10" s="5" t="str">
        <f>VLOOKUP(B10,'ダート登録者'!$A$2:$J$25,2,0)</f>
        <v>im</v>
      </c>
      <c r="O10" s="49" t="s">
        <v>18</v>
      </c>
      <c r="P10" s="16"/>
      <c r="Q10" s="5">
        <v>7</v>
      </c>
      <c r="R10" s="12">
        <v>8</v>
      </c>
      <c r="S10" s="12">
        <v>12</v>
      </c>
      <c r="T10" s="5" t="str">
        <f t="shared" si="0"/>
        <v>ハルヒトヒルハ</v>
      </c>
      <c r="U10" s="5" t="str">
        <f t="shared" si="1"/>
        <v>牡４</v>
      </c>
      <c r="V10" s="5" t="str">
        <f t="shared" si="2"/>
        <v>▲…△▲…</v>
      </c>
      <c r="W10" s="5">
        <f t="shared" si="3"/>
        <v>59</v>
      </c>
      <c r="X10" s="5" t="str">
        <f t="shared" si="4"/>
        <v>秋山</v>
      </c>
      <c r="Y10" s="5" t="str">
        <f t="shared" si="5"/>
        <v>差し</v>
      </c>
      <c r="Z10" s="5" t="str">
        <f t="shared" si="6"/>
        <v>○</v>
      </c>
      <c r="AA10" s="5" t="str">
        <f t="shared" si="7"/>
        <v>踏み込み</v>
      </c>
      <c r="AB10" s="15" t="s">
        <v>368</v>
      </c>
      <c r="AC10" s="5">
        <f t="shared" si="8"/>
        <v>9</v>
      </c>
      <c r="AD10" s="5" t="str">
        <f t="shared" si="9"/>
        <v>春日</v>
      </c>
      <c r="AE10" s="5">
        <v>5</v>
      </c>
    </row>
    <row r="11" spans="2:31" ht="13.5" customHeight="1">
      <c r="B11" s="5">
        <v>2</v>
      </c>
      <c r="C11" s="10">
        <v>6</v>
      </c>
      <c r="D11" s="10">
        <v>8</v>
      </c>
      <c r="E11" s="5" t="str">
        <f>VLOOKUP(B11,'ダート登録者'!$A$2:$J$25,4,0)</f>
        <v>ドラゴンボーイ</v>
      </c>
      <c r="F11" s="5" t="str">
        <f>VLOOKUP(B11,'ダート登録者'!$A$2:$J$25,5,0)</f>
        <v>牡６</v>
      </c>
      <c r="G11" s="5" t="s">
        <v>362</v>
      </c>
      <c r="H11" s="5">
        <f>VLOOKUP(B11,'ダート登録者'!$A$1:$K$25,11,0)</f>
        <v>59</v>
      </c>
      <c r="I11" s="5" t="str">
        <f>VLOOKUP(B11,'ダート登録者'!$A$2:$J$25,9,0)</f>
        <v>武幸</v>
      </c>
      <c r="J11" s="5" t="str">
        <f>VLOOKUP(B11,'ダート登録者'!$A$2:$J$25,8,0)</f>
        <v>差し</v>
      </c>
      <c r="K11" s="1" t="s">
        <v>351</v>
      </c>
      <c r="L11" s="5" t="s">
        <v>201</v>
      </c>
      <c r="M11" s="5">
        <v>2</v>
      </c>
      <c r="N11" s="5" t="str">
        <f>VLOOKUP(B11,'ダート登録者'!$A$2:$J$25,2,0)</f>
        <v>Empty Self</v>
      </c>
      <c r="O11" s="49"/>
      <c r="P11" s="16"/>
      <c r="Q11" s="5">
        <v>8</v>
      </c>
      <c r="R11" s="9">
        <v>5</v>
      </c>
      <c r="S11" s="9">
        <v>6</v>
      </c>
      <c r="T11" s="5" t="str">
        <f t="shared" si="0"/>
        <v>マサトシルレーヴ</v>
      </c>
      <c r="U11" s="5" t="str">
        <f t="shared" si="1"/>
        <v>牡６</v>
      </c>
      <c r="V11" s="5" t="str">
        <f t="shared" si="2"/>
        <v>…………△</v>
      </c>
      <c r="W11" s="5">
        <f t="shared" si="3"/>
        <v>57</v>
      </c>
      <c r="X11" s="5" t="str">
        <f t="shared" si="4"/>
        <v>秋山</v>
      </c>
      <c r="Y11" s="5" t="str">
        <f t="shared" si="5"/>
        <v>差し</v>
      </c>
      <c r="Z11" s="5" t="str">
        <f t="shared" si="6"/>
        <v>○</v>
      </c>
      <c r="AA11" s="5" t="str">
        <f t="shared" si="7"/>
        <v>のんびり</v>
      </c>
      <c r="AB11" s="15" t="s">
        <v>368</v>
      </c>
      <c r="AC11" s="5">
        <f t="shared" si="8"/>
        <v>4</v>
      </c>
      <c r="AD11" s="5" t="str">
        <f t="shared" si="9"/>
        <v>まさとし</v>
      </c>
      <c r="AE11" s="5">
        <v>4</v>
      </c>
    </row>
    <row r="12" spans="2:31" ht="13.5" customHeight="1">
      <c r="B12" s="5">
        <v>21</v>
      </c>
      <c r="C12" s="11">
        <v>7</v>
      </c>
      <c r="D12" s="11">
        <v>9</v>
      </c>
      <c r="E12" s="5" t="str">
        <f>VLOOKUP(B12,'ダート登録者'!$A$2:$J$25,4,0)</f>
        <v>ハギノパサージュ</v>
      </c>
      <c r="F12" s="5" t="str">
        <f>VLOOKUP(B12,'ダート登録者'!$A$2:$J$25,5,0)</f>
        <v>牝４</v>
      </c>
      <c r="G12" s="5" t="s">
        <v>363</v>
      </c>
      <c r="H12" s="5">
        <f>VLOOKUP(B12,'ダート登録者'!$A$1:$K$25,11,0)</f>
        <v>57</v>
      </c>
      <c r="I12" s="5" t="str">
        <f>VLOOKUP(B12,'ダート登録者'!$A$2:$J$25,9,0)</f>
        <v>鈴木慶</v>
      </c>
      <c r="J12" s="5" t="str">
        <f>VLOOKUP(B12,'ダート登録者'!$A$2:$J$25,8,0)</f>
        <v>追込</v>
      </c>
      <c r="K12" s="1" t="s">
        <v>353</v>
      </c>
      <c r="L12" s="5" t="s">
        <v>200</v>
      </c>
      <c r="M12" s="5">
        <v>6</v>
      </c>
      <c r="N12" s="5" t="str">
        <f>VLOOKUP(B12,'ダート登録者'!$A$2:$J$25,2,0)</f>
        <v>ハギ</v>
      </c>
      <c r="O12" s="49"/>
      <c r="P12" s="16"/>
      <c r="Q12" s="5">
        <v>9</v>
      </c>
      <c r="R12" s="11">
        <v>7</v>
      </c>
      <c r="S12" s="11">
        <v>9</v>
      </c>
      <c r="T12" s="5" t="str">
        <f t="shared" si="0"/>
        <v>ハギノパサージュ</v>
      </c>
      <c r="U12" s="5" t="str">
        <f t="shared" si="1"/>
        <v>牝４</v>
      </c>
      <c r="V12" s="5" t="str">
        <f t="shared" si="2"/>
        <v>……△…△</v>
      </c>
      <c r="W12" s="5">
        <f t="shared" si="3"/>
        <v>57</v>
      </c>
      <c r="X12" s="5" t="str">
        <f t="shared" si="4"/>
        <v>鈴木慶</v>
      </c>
      <c r="Y12" s="5" t="str">
        <f t="shared" si="5"/>
        <v>追込</v>
      </c>
      <c r="Z12" s="5" t="str">
        <f t="shared" si="6"/>
        <v>○</v>
      </c>
      <c r="AA12" s="5" t="str">
        <f t="shared" si="7"/>
        <v>イレ込み</v>
      </c>
      <c r="AB12" s="15" t="s">
        <v>369</v>
      </c>
      <c r="AC12" s="5">
        <f t="shared" si="8"/>
        <v>6</v>
      </c>
      <c r="AD12" s="5" t="str">
        <f t="shared" si="9"/>
        <v>ハギ</v>
      </c>
      <c r="AE12" s="5">
        <v>3</v>
      </c>
    </row>
    <row r="13" spans="2:31" ht="13.5">
      <c r="B13" s="5">
        <v>20</v>
      </c>
      <c r="C13" s="11">
        <v>7</v>
      </c>
      <c r="D13" s="11">
        <v>10</v>
      </c>
      <c r="E13" s="5" t="str">
        <f>VLOOKUP(B13,'ダート登録者'!$A$2:$J$25,4,0)</f>
        <v>ハギノジェンバラン</v>
      </c>
      <c r="F13" s="5" t="str">
        <f>VLOOKUP(B13,'ダート登録者'!$A$2:$J$25,5,0)</f>
        <v>牝５</v>
      </c>
      <c r="G13" s="5" t="s">
        <v>364</v>
      </c>
      <c r="H13" s="5">
        <f>VLOOKUP(B13,'ダート登録者'!$A$1:$K$25,11,0)</f>
        <v>55</v>
      </c>
      <c r="I13" s="5" t="str">
        <f>VLOOKUP(B13,'ダート登録者'!$A$2:$J$25,9,0)</f>
        <v>蛯名正</v>
      </c>
      <c r="J13" s="5" t="str">
        <f>VLOOKUP(B13,'ダート登録者'!$A$2:$J$25,8,0)</f>
        <v>差し</v>
      </c>
      <c r="K13" s="1" t="s">
        <v>349</v>
      </c>
      <c r="L13" s="5" t="s">
        <v>201</v>
      </c>
      <c r="M13" s="5">
        <v>3</v>
      </c>
      <c r="N13" s="5" t="str">
        <f>VLOOKUP(B13,'ダート登録者'!$A$2:$J$25,2,0)</f>
        <v>ハギ</v>
      </c>
      <c r="Q13" s="5">
        <v>10</v>
      </c>
      <c r="R13" s="9">
        <v>5</v>
      </c>
      <c r="S13" s="9">
        <v>5</v>
      </c>
      <c r="T13" s="5" t="str">
        <f t="shared" si="0"/>
        <v>ワイズフェンリル</v>
      </c>
      <c r="U13" s="5" t="str">
        <f t="shared" si="1"/>
        <v>牡４</v>
      </c>
      <c r="V13" s="5" t="str">
        <f t="shared" si="2"/>
        <v>◎△…○…</v>
      </c>
      <c r="W13" s="5">
        <f t="shared" si="3"/>
        <v>59</v>
      </c>
      <c r="X13" s="5" t="str">
        <f t="shared" si="4"/>
        <v>後藤</v>
      </c>
      <c r="Y13" s="5" t="str">
        <f t="shared" si="5"/>
        <v>差し</v>
      </c>
      <c r="Z13" s="5" t="str">
        <f t="shared" si="6"/>
        <v>○</v>
      </c>
      <c r="AA13" s="5" t="str">
        <f t="shared" si="7"/>
        <v>踏み込み</v>
      </c>
      <c r="AB13" s="15" t="s">
        <v>370</v>
      </c>
      <c r="AC13" s="5">
        <f t="shared" si="8"/>
        <v>7</v>
      </c>
      <c r="AD13" s="5" t="str">
        <f t="shared" si="9"/>
        <v>yuonero</v>
      </c>
      <c r="AE13" s="5">
        <v>2</v>
      </c>
    </row>
    <row r="14" spans="2:31" ht="13.5">
      <c r="B14" s="5">
        <v>15</v>
      </c>
      <c r="C14" s="12">
        <v>8</v>
      </c>
      <c r="D14" s="12">
        <v>11</v>
      </c>
      <c r="E14" s="5" t="str">
        <f>VLOOKUP(B14,'ダート登録者'!$A$2:$J$25,4,0)</f>
        <v>レジスアイオロス</v>
      </c>
      <c r="F14" s="5" t="str">
        <f>VLOOKUP(B14,'ダート登録者'!$A$2:$J$25,5,0)</f>
        <v>牡５</v>
      </c>
      <c r="G14" s="5" t="s">
        <v>356</v>
      </c>
      <c r="H14" s="5">
        <f>VLOOKUP(B14,'ダート登録者'!$A$1:$K$25,11,0)</f>
        <v>57</v>
      </c>
      <c r="I14" s="5" t="str">
        <f>VLOOKUP(B14,'ダート登録者'!$A$2:$J$25,9,0)</f>
        <v>中谷</v>
      </c>
      <c r="J14" s="5" t="str">
        <f>VLOOKUP(B14,'ダート登録者'!$A$2:$J$25,8,0)</f>
        <v>追込</v>
      </c>
      <c r="K14" s="1" t="s">
        <v>353</v>
      </c>
      <c r="L14" s="5" t="s">
        <v>202</v>
      </c>
      <c r="M14" s="5">
        <v>10</v>
      </c>
      <c r="N14" s="5" t="str">
        <f>VLOOKUP(B14,'ダート登録者'!$A$2:$J$25,2,0)</f>
        <v>サブロー</v>
      </c>
      <c r="Q14" s="5">
        <v>11</v>
      </c>
      <c r="R14" s="6">
        <v>2</v>
      </c>
      <c r="S14" s="6">
        <v>2</v>
      </c>
      <c r="T14" s="5" t="str">
        <f t="shared" si="0"/>
        <v>パイナップルパンチ</v>
      </c>
      <c r="U14" s="5" t="str">
        <f t="shared" si="1"/>
        <v>牡５</v>
      </c>
      <c r="V14" s="5" t="str">
        <f t="shared" si="2"/>
        <v>……………</v>
      </c>
      <c r="W14" s="5">
        <f t="shared" si="3"/>
        <v>59</v>
      </c>
      <c r="X14" s="5" t="str">
        <f t="shared" si="4"/>
        <v>ペリエ</v>
      </c>
      <c r="Y14" s="5" t="str">
        <f t="shared" si="5"/>
        <v>追込</v>
      </c>
      <c r="Z14" s="5" t="str">
        <f t="shared" si="6"/>
        <v>×</v>
      </c>
      <c r="AA14" s="5" t="str">
        <f t="shared" si="7"/>
        <v>イレ込み</v>
      </c>
      <c r="AB14" s="46" t="s">
        <v>367</v>
      </c>
      <c r="AC14" s="5">
        <f t="shared" si="8"/>
        <v>12</v>
      </c>
      <c r="AD14" s="5" t="str">
        <f t="shared" si="9"/>
        <v>Empty Self</v>
      </c>
      <c r="AE14" s="5">
        <v>1</v>
      </c>
    </row>
    <row r="15" spans="2:31" ht="14.25" thickBot="1">
      <c r="B15" s="5">
        <v>11</v>
      </c>
      <c r="C15" s="12">
        <v>8</v>
      </c>
      <c r="D15" s="12">
        <v>12</v>
      </c>
      <c r="E15" s="5" t="str">
        <f>VLOOKUP(B15,'ダート登録者'!$A$2:$J$25,4,0)</f>
        <v>ハルヒトヒルハ</v>
      </c>
      <c r="F15" s="5" t="str">
        <f>VLOOKUP(B15,'ダート登録者'!$A$2:$J$25,5,0)</f>
        <v>牡４</v>
      </c>
      <c r="G15" s="5" t="s">
        <v>365</v>
      </c>
      <c r="H15" s="5">
        <f>VLOOKUP(B15,'ダート登録者'!$A$1:$K$25,11,0)</f>
        <v>59</v>
      </c>
      <c r="I15" s="5" t="str">
        <f>VLOOKUP(B15,'ダート登録者'!$A$2:$J$25,9,0)</f>
        <v>秋山</v>
      </c>
      <c r="J15" s="5" t="str">
        <f>VLOOKUP(B15,'ダート登録者'!$A$2:$J$25,8,0)</f>
        <v>差し</v>
      </c>
      <c r="K15" s="1" t="s">
        <v>349</v>
      </c>
      <c r="L15" s="5" t="s">
        <v>203</v>
      </c>
      <c r="M15" s="5">
        <v>9</v>
      </c>
      <c r="N15" s="5" t="str">
        <f>VLOOKUP(B15,'ダート登録者'!$A$2:$J$25,2,0)</f>
        <v>春日</v>
      </c>
      <c r="Q15" s="39">
        <v>12</v>
      </c>
      <c r="R15" s="45">
        <v>8</v>
      </c>
      <c r="S15" s="45">
        <v>11</v>
      </c>
      <c r="T15" s="39" t="str">
        <f t="shared" si="0"/>
        <v>レジスアイオロス</v>
      </c>
      <c r="U15" s="39" t="str">
        <f t="shared" si="1"/>
        <v>牡５</v>
      </c>
      <c r="V15" s="39" t="str">
        <f t="shared" si="2"/>
        <v>……………</v>
      </c>
      <c r="W15" s="39">
        <f t="shared" si="3"/>
        <v>57</v>
      </c>
      <c r="X15" s="39" t="str">
        <f t="shared" si="4"/>
        <v>中谷</v>
      </c>
      <c r="Y15" s="39" t="str">
        <f t="shared" si="5"/>
        <v>追込</v>
      </c>
      <c r="Z15" s="39" t="str">
        <f t="shared" si="6"/>
        <v>○</v>
      </c>
      <c r="AA15" s="39" t="str">
        <f t="shared" si="7"/>
        <v>デキ悪く</v>
      </c>
      <c r="AB15" s="44" t="s">
        <v>368</v>
      </c>
      <c r="AC15" s="39">
        <f t="shared" si="8"/>
        <v>10</v>
      </c>
      <c r="AD15" s="39" t="str">
        <f t="shared" si="9"/>
        <v>サブロー</v>
      </c>
      <c r="AE15" s="39">
        <v>1</v>
      </c>
    </row>
    <row r="16" spans="17:31" ht="13.5">
      <c r="Q16" s="54" t="s">
        <v>371</v>
      </c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6"/>
    </row>
    <row r="17" spans="17:31" ht="13.5">
      <c r="Q17" s="57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8"/>
    </row>
    <row r="18" spans="17:31" ht="14.25" thickBot="1">
      <c r="Q18" s="59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1"/>
    </row>
  </sheetData>
  <mergeCells count="5">
    <mergeCell ref="B2:N2"/>
    <mergeCell ref="Q16:AE18"/>
    <mergeCell ref="O7:O9"/>
    <mergeCell ref="O10:O12"/>
    <mergeCell ref="Q2:AE2"/>
  </mergeCells>
  <printOptions/>
  <pageMargins left="0.75" right="0.75" top="1" bottom="1" header="0.512" footer="0.512"/>
  <pageSetup orientation="portrait" paperSize="9" r:id="rId1"/>
  <ignoredErrors>
    <ignoredError sqref="AB12:AB1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AE18"/>
  <sheetViews>
    <sheetView workbookViewId="0" topLeftCell="A1">
      <selection activeCell="A1" sqref="A1:N2"/>
    </sheetView>
  </sheetViews>
  <sheetFormatPr defaultColWidth="9.00390625" defaultRowHeight="13.5"/>
  <cols>
    <col min="1" max="1" width="2.125" style="0" customWidth="1"/>
    <col min="2" max="3" width="2.625" style="0" customWidth="1"/>
    <col min="4" max="4" width="3.125" style="0" customWidth="1"/>
    <col min="5" max="5" width="15.625" style="0" customWidth="1"/>
    <col min="6" max="6" width="4.375" style="0" customWidth="1"/>
    <col min="7" max="7" width="10.125" style="0" customWidth="1"/>
    <col min="8" max="8" width="4.125" style="0" customWidth="1"/>
    <col min="9" max="9" width="6.125" style="0" customWidth="1"/>
    <col min="10" max="10" width="4.375" style="0" customWidth="1"/>
    <col min="11" max="11" width="2.625" style="0" customWidth="1"/>
    <col min="12" max="12" width="8.125" style="0" customWidth="1"/>
    <col min="13" max="13" width="4.625" style="0" customWidth="1"/>
    <col min="14" max="14" width="10.625" style="0" customWidth="1"/>
    <col min="15" max="15" width="50.625" style="0" customWidth="1"/>
    <col min="16" max="16" width="7.875" style="0" customWidth="1"/>
    <col min="17" max="17" width="2.75390625" style="0" customWidth="1"/>
    <col min="18" max="18" width="2.625" style="0" customWidth="1"/>
    <col min="19" max="19" width="3.125" style="0" customWidth="1"/>
    <col min="20" max="20" width="15.625" style="0" customWidth="1"/>
    <col min="21" max="21" width="4.375" style="0" customWidth="1"/>
    <col min="22" max="22" width="10.125" style="0" customWidth="1"/>
    <col min="23" max="23" width="4.125" style="0" customWidth="1"/>
    <col min="24" max="24" width="6.125" style="0" customWidth="1"/>
    <col min="25" max="25" width="4.375" style="0" customWidth="1"/>
    <col min="26" max="26" width="2.625" style="0" customWidth="1"/>
    <col min="27" max="27" width="8.125" style="0" customWidth="1"/>
    <col min="28" max="28" width="6.625" style="0" customWidth="1"/>
    <col min="29" max="29" width="4.625" style="0" customWidth="1"/>
    <col min="30" max="30" width="10.625" style="0" customWidth="1"/>
  </cols>
  <sheetData>
    <row r="2" spans="2:31" ht="13.5">
      <c r="B2" s="50" t="s">
        <v>292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Q2" s="50" t="s">
        <v>291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2:31" s="13" customFormat="1" ht="13.5">
      <c r="B3" s="1" t="s">
        <v>195</v>
      </c>
      <c r="C3" s="2" t="s">
        <v>0</v>
      </c>
      <c r="D3" s="29" t="s">
        <v>1</v>
      </c>
      <c r="E3" s="29" t="s">
        <v>2</v>
      </c>
      <c r="F3" s="29" t="s">
        <v>3</v>
      </c>
      <c r="G3" s="29" t="s">
        <v>4</v>
      </c>
      <c r="H3" s="30" t="s">
        <v>12</v>
      </c>
      <c r="I3" s="29" t="s">
        <v>5</v>
      </c>
      <c r="J3" s="29" t="s">
        <v>6</v>
      </c>
      <c r="K3" s="29" t="s">
        <v>7</v>
      </c>
      <c r="L3" s="29" t="s">
        <v>13</v>
      </c>
      <c r="M3" s="29" t="s">
        <v>8</v>
      </c>
      <c r="N3" s="29" t="s">
        <v>9</v>
      </c>
      <c r="Q3" s="2" t="s">
        <v>11</v>
      </c>
      <c r="R3" s="2" t="s">
        <v>0</v>
      </c>
      <c r="S3" s="2" t="s">
        <v>1</v>
      </c>
      <c r="T3" s="2" t="s">
        <v>2</v>
      </c>
      <c r="U3" s="2" t="s">
        <v>3</v>
      </c>
      <c r="V3" s="2" t="s">
        <v>4</v>
      </c>
      <c r="W3" s="3" t="s">
        <v>12</v>
      </c>
      <c r="X3" s="2" t="s">
        <v>5</v>
      </c>
      <c r="Y3" s="2" t="s">
        <v>6</v>
      </c>
      <c r="Z3" s="2" t="s">
        <v>7</v>
      </c>
      <c r="AA3" s="2" t="s">
        <v>13</v>
      </c>
      <c r="AB3" s="2" t="s">
        <v>10</v>
      </c>
      <c r="AC3" s="2" t="s">
        <v>8</v>
      </c>
      <c r="AD3" s="2" t="s">
        <v>9</v>
      </c>
      <c r="AE3" s="2" t="s">
        <v>20</v>
      </c>
    </row>
    <row r="4" spans="2:31" ht="13.5">
      <c r="B4" s="5">
        <v>5</v>
      </c>
      <c r="C4" s="4">
        <v>1</v>
      </c>
      <c r="D4" s="4">
        <v>1</v>
      </c>
      <c r="E4" s="5" t="str">
        <f>VLOOKUP(B4,'ダート登録者'!$A$2:$J$25,4,0)</f>
        <v>スカイドライブ</v>
      </c>
      <c r="F4" s="5" t="str">
        <f>VLOOKUP(B4,'ダート登録者'!$A$2:$J$25,5,0)</f>
        <v>牡６</v>
      </c>
      <c r="G4" s="5" t="s">
        <v>303</v>
      </c>
      <c r="H4" s="5">
        <f>VLOOKUP(B4,'ダート登録者'!$A$1:$K$25,11,0)</f>
        <v>59</v>
      </c>
      <c r="I4" s="5" t="str">
        <f>VLOOKUP(B4,'ダート登録者'!$A$2:$J$25,9,0)</f>
        <v>武豊</v>
      </c>
      <c r="J4" s="5" t="str">
        <f>VLOOKUP(B4,'ダート登録者'!$A$2:$J$25,8,0)</f>
        <v>先行</v>
      </c>
      <c r="K4" s="1" t="s">
        <v>315</v>
      </c>
      <c r="L4" s="5" t="s">
        <v>201</v>
      </c>
      <c r="M4" s="5">
        <v>1</v>
      </c>
      <c r="N4" s="5" t="str">
        <f>VLOOKUP(B4,'ダート登録者'!$A$2:$J$25,2,0)</f>
        <v>im</v>
      </c>
      <c r="Q4" s="5">
        <v>1</v>
      </c>
      <c r="R4" s="11">
        <v>7</v>
      </c>
      <c r="S4" s="11">
        <v>9</v>
      </c>
      <c r="T4" s="5" t="str">
        <f aca="true" t="shared" si="0" ref="T4:T15">VLOOKUP(S4,$D$3:$N$15,2,0)</f>
        <v>ビスカピュルサン</v>
      </c>
      <c r="U4" s="5" t="str">
        <f aca="true" t="shared" si="1" ref="U4:U15">VLOOKUP(S4,$D$3:$N$15,3,0)</f>
        <v>牝４</v>
      </c>
      <c r="V4" s="5" t="str">
        <f aca="true" t="shared" si="2" ref="V4:V15">VLOOKUP(S4,$D$3:$N$15,4,0)</f>
        <v>……………</v>
      </c>
      <c r="W4" s="5">
        <f aca="true" t="shared" si="3" ref="W4:W15">VLOOKUP(S4,$D$3:$N$15,5,0)</f>
        <v>55</v>
      </c>
      <c r="X4" s="5" t="str">
        <f aca="true" t="shared" si="4" ref="X4:X15">VLOOKUP(S4,$D$3:$N$15,6,0)</f>
        <v>勝浦</v>
      </c>
      <c r="Y4" s="5" t="str">
        <f aca="true" t="shared" si="5" ref="Y4:Y15">VLOOKUP(S4,$D$3:$N$15,7,0)</f>
        <v>差し</v>
      </c>
      <c r="Z4" s="5" t="str">
        <f aca="true" t="shared" si="6" ref="Z4:Z15">VLOOKUP(S4,$D$3:$N$15,8,0)</f>
        <v>○</v>
      </c>
      <c r="AA4" s="5" t="str">
        <f aca="true" t="shared" si="7" ref="AA4:AA15">VLOOKUP(S4,$D$3:$N$15,9,0)</f>
        <v>のんびり</v>
      </c>
      <c r="AB4" s="15" t="s">
        <v>317</v>
      </c>
      <c r="AC4" s="5">
        <f aca="true" t="shared" si="8" ref="AC4:AC15">VLOOKUP(S4,$D$3:$N$15,10,0)</f>
        <v>11</v>
      </c>
      <c r="AD4" s="5" t="str">
        <f aca="true" t="shared" si="9" ref="AD4:AD15">VLOOKUP(S4,$D$3:$N$15,11,0)</f>
        <v>カマやん</v>
      </c>
      <c r="AE4" s="5">
        <v>12</v>
      </c>
    </row>
    <row r="5" spans="2:31" ht="13.5">
      <c r="B5" s="5">
        <v>14</v>
      </c>
      <c r="C5" s="6">
        <v>2</v>
      </c>
      <c r="D5" s="6">
        <v>2</v>
      </c>
      <c r="E5" s="5" t="str">
        <f>VLOOKUP(B5,'ダート登録者'!$A$2:$J$25,4,0)</f>
        <v>ラフィング</v>
      </c>
      <c r="F5" s="5" t="str">
        <f>VLOOKUP(B5,'ダート登録者'!$A$2:$J$25,5,0)</f>
        <v>牡４</v>
      </c>
      <c r="G5" s="5" t="s">
        <v>304</v>
      </c>
      <c r="H5" s="5">
        <f>VLOOKUP(B5,'ダート登録者'!$A$1:$K$25,11,0)</f>
        <v>57</v>
      </c>
      <c r="I5" s="5" t="str">
        <f>VLOOKUP(B5,'ダート登録者'!$A$2:$J$25,9,0)</f>
        <v>石橋守</v>
      </c>
      <c r="J5" s="5" t="str">
        <f>VLOOKUP(B5,'ダート登録者'!$A$2:$J$25,8,0)</f>
        <v>先行</v>
      </c>
      <c r="K5" s="1" t="s">
        <v>315</v>
      </c>
      <c r="L5" s="5" t="s">
        <v>202</v>
      </c>
      <c r="M5" s="5">
        <v>10</v>
      </c>
      <c r="N5" s="5" t="str">
        <f>VLOOKUP(B5,'ダート登録者'!$A$2:$J$25,2,0)</f>
        <v>きーよ</v>
      </c>
      <c r="Q5" s="5">
        <v>2</v>
      </c>
      <c r="R5" s="11">
        <v>7</v>
      </c>
      <c r="S5" s="11">
        <v>10</v>
      </c>
      <c r="T5" s="5" t="str">
        <f t="shared" si="0"/>
        <v>フラグラブ</v>
      </c>
      <c r="U5" s="5" t="str">
        <f t="shared" si="1"/>
        <v>牡４</v>
      </c>
      <c r="V5" s="5" t="str">
        <f t="shared" si="2"/>
        <v>▲◎△……</v>
      </c>
      <c r="W5" s="5">
        <f t="shared" si="3"/>
        <v>57</v>
      </c>
      <c r="X5" s="5" t="str">
        <f t="shared" si="4"/>
        <v>熊沢</v>
      </c>
      <c r="Y5" s="5" t="str">
        <f t="shared" si="5"/>
        <v>先行</v>
      </c>
      <c r="Z5" s="5" t="str">
        <f t="shared" si="6"/>
        <v>○</v>
      </c>
      <c r="AA5" s="5" t="str">
        <f t="shared" si="7"/>
        <v>のんびり</v>
      </c>
      <c r="AB5" s="1" t="s">
        <v>319</v>
      </c>
      <c r="AC5" s="5">
        <f t="shared" si="8"/>
        <v>7</v>
      </c>
      <c r="AD5" s="5" t="str">
        <f t="shared" si="9"/>
        <v>ぴぴにき</v>
      </c>
      <c r="AE5" s="5">
        <v>10</v>
      </c>
    </row>
    <row r="6" spans="2:31" ht="13.5">
      <c r="B6" s="5">
        <v>7</v>
      </c>
      <c r="C6" s="7">
        <v>3</v>
      </c>
      <c r="D6" s="7">
        <v>3</v>
      </c>
      <c r="E6" s="5" t="str">
        <f>VLOOKUP(B6,'ダート登録者'!$A$2:$J$25,4,0)</f>
        <v>シェリル</v>
      </c>
      <c r="F6" s="5" t="str">
        <f>VLOOKUP(B6,'ダート登録者'!$A$2:$J$25,5,0)</f>
        <v>牝５</v>
      </c>
      <c r="G6" s="5" t="s">
        <v>305</v>
      </c>
      <c r="H6" s="5">
        <f>VLOOKUP(B6,'ダート登録者'!$A$1:$K$25,11,0)</f>
        <v>55</v>
      </c>
      <c r="I6" s="5" t="str">
        <f>VLOOKUP(B6,'ダート登録者'!$A$2:$J$25,9,0)</f>
        <v>松永幹</v>
      </c>
      <c r="J6" s="5" t="str">
        <f>VLOOKUP(B6,'ダート登録者'!$A$2:$J$25,8,0)</f>
        <v>先行</v>
      </c>
      <c r="K6" s="1" t="s">
        <v>315</v>
      </c>
      <c r="L6" s="5" t="s">
        <v>200</v>
      </c>
      <c r="M6" s="5">
        <v>4</v>
      </c>
      <c r="N6" s="5" t="str">
        <f>VLOOKUP(B6,'ダート登録者'!$A$2:$J$25,2,0)</f>
        <v>KORN</v>
      </c>
      <c r="Q6" s="5">
        <v>3</v>
      </c>
      <c r="R6" s="10">
        <v>6</v>
      </c>
      <c r="S6" s="10">
        <v>7</v>
      </c>
      <c r="T6" s="5" t="str">
        <f t="shared" si="0"/>
        <v>レジスネクサス</v>
      </c>
      <c r="U6" s="5" t="str">
        <f t="shared" si="1"/>
        <v>牡４</v>
      </c>
      <c r="V6" s="5" t="str">
        <f t="shared" si="2"/>
        <v>……………</v>
      </c>
      <c r="W6" s="5">
        <f t="shared" si="3"/>
        <v>57</v>
      </c>
      <c r="X6" s="5" t="str">
        <f t="shared" si="4"/>
        <v>田中勝</v>
      </c>
      <c r="Y6" s="5" t="str">
        <f t="shared" si="5"/>
        <v>差し</v>
      </c>
      <c r="Z6" s="5" t="str">
        <f t="shared" si="6"/>
        <v>○</v>
      </c>
      <c r="AA6" s="5" t="str">
        <f t="shared" si="7"/>
        <v>デキ悪く</v>
      </c>
      <c r="AB6" s="1" t="s">
        <v>320</v>
      </c>
      <c r="AC6" s="5">
        <f t="shared" si="8"/>
        <v>12</v>
      </c>
      <c r="AD6" s="5" t="str">
        <f t="shared" si="9"/>
        <v>サブロー</v>
      </c>
      <c r="AE6" s="5">
        <v>9</v>
      </c>
    </row>
    <row r="7" spans="2:31" ht="13.5" customHeight="1">
      <c r="B7" s="5">
        <v>8</v>
      </c>
      <c r="C7" s="8">
        <v>4</v>
      </c>
      <c r="D7" s="8">
        <v>4</v>
      </c>
      <c r="E7" s="5" t="str">
        <f>VLOOKUP(B7,'ダート登録者'!$A$2:$J$25,4,0)</f>
        <v>ワイズアサルト</v>
      </c>
      <c r="F7" s="5" t="str">
        <f>VLOOKUP(B7,'ダート登録者'!$A$2:$J$25,5,0)</f>
        <v>牡５</v>
      </c>
      <c r="G7" s="5" t="s">
        <v>306</v>
      </c>
      <c r="H7" s="5">
        <f>VLOOKUP(B7,'ダート登録者'!$A$1:$K$25,11,0)</f>
        <v>57</v>
      </c>
      <c r="I7" s="5" t="str">
        <f>VLOOKUP(B7,'ダート登録者'!$A$2:$J$25,9,0)</f>
        <v>幸</v>
      </c>
      <c r="J7" s="5" t="str">
        <f>VLOOKUP(B7,'ダート登録者'!$A$2:$J$25,8,0)</f>
        <v>追込</v>
      </c>
      <c r="K7" s="1" t="s">
        <v>315</v>
      </c>
      <c r="L7" s="5" t="s">
        <v>202</v>
      </c>
      <c r="M7" s="5">
        <v>9</v>
      </c>
      <c r="N7" s="5" t="str">
        <f>VLOOKUP(B7,'ダート登録者'!$A$2:$J$25,2,0)</f>
        <v>yuonero</v>
      </c>
      <c r="O7" s="49" t="s">
        <v>17</v>
      </c>
      <c r="P7" s="16"/>
      <c r="Q7" s="5">
        <v>4</v>
      </c>
      <c r="R7" s="12">
        <v>8</v>
      </c>
      <c r="S7" s="12">
        <v>12</v>
      </c>
      <c r="T7" s="5" t="str">
        <f t="shared" si="0"/>
        <v>ヤオアレナ</v>
      </c>
      <c r="U7" s="5" t="str">
        <f t="shared" si="1"/>
        <v>牝５</v>
      </c>
      <c r="V7" s="5" t="str">
        <f t="shared" si="2"/>
        <v>○○▲○○</v>
      </c>
      <c r="W7" s="5">
        <f t="shared" si="3"/>
        <v>55</v>
      </c>
      <c r="X7" s="5" t="str">
        <f t="shared" si="4"/>
        <v>ペリエ</v>
      </c>
      <c r="Y7" s="5" t="str">
        <f t="shared" si="5"/>
        <v>差し</v>
      </c>
      <c r="Z7" s="5" t="str">
        <f t="shared" si="6"/>
        <v>○</v>
      </c>
      <c r="AA7" s="5" t="str">
        <f t="shared" si="7"/>
        <v>のんびり</v>
      </c>
      <c r="AB7" s="41" t="s">
        <v>223</v>
      </c>
      <c r="AC7" s="5">
        <f t="shared" si="8"/>
        <v>2</v>
      </c>
      <c r="AD7" s="5" t="str">
        <f t="shared" si="9"/>
        <v>たんやお</v>
      </c>
      <c r="AE7" s="5">
        <v>8</v>
      </c>
    </row>
    <row r="8" spans="2:31" ht="13.5" customHeight="1">
      <c r="B8" s="5">
        <v>10</v>
      </c>
      <c r="C8" s="9">
        <v>5</v>
      </c>
      <c r="D8" s="9">
        <v>5</v>
      </c>
      <c r="E8" s="5" t="str">
        <f>VLOOKUP(B8,'ダート登録者'!$A$2:$J$25,4,0)</f>
        <v>ブレッチア</v>
      </c>
      <c r="F8" s="5" t="str">
        <f>VLOOKUP(B8,'ダート登録者'!$A$2:$J$25,5,0)</f>
        <v>牝６</v>
      </c>
      <c r="G8" s="5" t="s">
        <v>237</v>
      </c>
      <c r="H8" s="5">
        <f>VLOOKUP(B8,'ダート登録者'!$A$1:$K$25,11,0)</f>
        <v>55</v>
      </c>
      <c r="I8" s="5" t="str">
        <f>VLOOKUP(B8,'ダート登録者'!$A$2:$J$25,9,0)</f>
        <v>横山典</v>
      </c>
      <c r="J8" s="5" t="str">
        <f>VLOOKUP(B8,'ダート登録者'!$A$2:$J$25,8,0)</f>
        <v>差し</v>
      </c>
      <c r="K8" s="1" t="s">
        <v>315</v>
      </c>
      <c r="L8" s="5" t="s">
        <v>203</v>
      </c>
      <c r="M8" s="5">
        <v>8</v>
      </c>
      <c r="N8" s="5" t="str">
        <f>VLOOKUP(B8,'ダート登録者'!$A$2:$J$25,2,0)</f>
        <v>エロユキ</v>
      </c>
      <c r="O8" s="49"/>
      <c r="P8" s="16"/>
      <c r="Q8" s="5">
        <v>5</v>
      </c>
      <c r="R8" s="10">
        <v>6</v>
      </c>
      <c r="S8" s="10">
        <v>8</v>
      </c>
      <c r="T8" s="5" t="str">
        <f t="shared" si="0"/>
        <v>グランドフィナーレ</v>
      </c>
      <c r="U8" s="5" t="str">
        <f t="shared" si="1"/>
        <v>牝５</v>
      </c>
      <c r="V8" s="5" t="str">
        <f t="shared" si="2"/>
        <v>△△◎▲△</v>
      </c>
      <c r="W8" s="5">
        <f t="shared" si="3"/>
        <v>57</v>
      </c>
      <c r="X8" s="5" t="str">
        <f t="shared" si="4"/>
        <v>武幸</v>
      </c>
      <c r="Y8" s="5" t="str">
        <f t="shared" si="5"/>
        <v>差し</v>
      </c>
      <c r="Z8" s="5" t="str">
        <f t="shared" si="6"/>
        <v>○</v>
      </c>
      <c r="AA8" s="5" t="str">
        <f t="shared" si="7"/>
        <v>踏み込み</v>
      </c>
      <c r="AB8" s="15" t="s">
        <v>222</v>
      </c>
      <c r="AC8" s="5">
        <f t="shared" si="8"/>
        <v>3</v>
      </c>
      <c r="AD8" s="5" t="str">
        <f t="shared" si="9"/>
        <v>KORN</v>
      </c>
      <c r="AE8" s="5">
        <v>7</v>
      </c>
    </row>
    <row r="9" spans="2:31" ht="13.5" customHeight="1">
      <c r="B9" s="5">
        <v>19</v>
      </c>
      <c r="C9" s="9">
        <v>5</v>
      </c>
      <c r="D9" s="9">
        <v>6</v>
      </c>
      <c r="E9" s="5" t="str">
        <f>VLOOKUP(B9,'ダート登録者'!$A$2:$J$25,4,0)</f>
        <v>ヤオゼニス</v>
      </c>
      <c r="F9" s="5" t="str">
        <f>VLOOKUP(B9,'ダート登録者'!$A$2:$J$25,5,0)</f>
        <v>牝５</v>
      </c>
      <c r="G9" s="5" t="s">
        <v>307</v>
      </c>
      <c r="H9" s="5">
        <f>VLOOKUP(B9,'ダート登録者'!$A$1:$K$25,11,0)</f>
        <v>57</v>
      </c>
      <c r="I9" s="5" t="s">
        <v>313</v>
      </c>
      <c r="J9" s="5" t="str">
        <f>VLOOKUP(B9,'ダート登録者'!$A$2:$J$25,8,0)</f>
        <v>追込</v>
      </c>
      <c r="K9" s="1" t="s">
        <v>315</v>
      </c>
      <c r="L9" s="5" t="s">
        <v>200</v>
      </c>
      <c r="M9" s="5">
        <v>5</v>
      </c>
      <c r="N9" s="5" t="str">
        <f>VLOOKUP(B9,'ダート登録者'!$A$2:$J$25,2,0)</f>
        <v>たんやお</v>
      </c>
      <c r="O9" s="49"/>
      <c r="P9" s="16"/>
      <c r="Q9" s="5">
        <v>6</v>
      </c>
      <c r="R9" s="4">
        <v>1</v>
      </c>
      <c r="S9" s="4">
        <v>1</v>
      </c>
      <c r="T9" s="5" t="str">
        <f t="shared" si="0"/>
        <v>スカイドライブ</v>
      </c>
      <c r="U9" s="5" t="str">
        <f t="shared" si="1"/>
        <v>牡６</v>
      </c>
      <c r="V9" s="5" t="str">
        <f t="shared" si="2"/>
        <v>◎▲…◎◎</v>
      </c>
      <c r="W9" s="5">
        <f t="shared" si="3"/>
        <v>59</v>
      </c>
      <c r="X9" s="5" t="str">
        <f t="shared" si="4"/>
        <v>武豊</v>
      </c>
      <c r="Y9" s="5" t="str">
        <f t="shared" si="5"/>
        <v>先行</v>
      </c>
      <c r="Z9" s="5" t="str">
        <f t="shared" si="6"/>
        <v>○</v>
      </c>
      <c r="AA9" s="5" t="str">
        <f t="shared" si="7"/>
        <v>絶好調</v>
      </c>
      <c r="AB9" s="1" t="s">
        <v>320</v>
      </c>
      <c r="AC9" s="5">
        <f t="shared" si="8"/>
        <v>1</v>
      </c>
      <c r="AD9" s="5" t="str">
        <f t="shared" si="9"/>
        <v>im</v>
      </c>
      <c r="AE9" s="5">
        <v>6</v>
      </c>
    </row>
    <row r="10" spans="2:31" ht="13.5" customHeight="1">
      <c r="B10" s="5">
        <v>16</v>
      </c>
      <c r="C10" s="10">
        <v>6</v>
      </c>
      <c r="D10" s="10">
        <v>7</v>
      </c>
      <c r="E10" s="5" t="str">
        <f>VLOOKUP(B10,'ダート登録者'!$A$2:$J$25,4,0)</f>
        <v>レジスネクサス</v>
      </c>
      <c r="F10" s="5" t="str">
        <f>VLOOKUP(B10,'ダート登録者'!$A$2:$J$25,5,0)</f>
        <v>牡４</v>
      </c>
      <c r="G10" s="5" t="s">
        <v>308</v>
      </c>
      <c r="H10" s="5">
        <f>VLOOKUP(B10,'ダート登録者'!$A$1:$K$25,11,0)</f>
        <v>57</v>
      </c>
      <c r="I10" s="5" t="str">
        <f>VLOOKUP(B10,'ダート登録者'!$A$2:$J$25,9,0)</f>
        <v>田中勝</v>
      </c>
      <c r="J10" s="5" t="str">
        <f>VLOOKUP(B10,'ダート登録者'!$A$2:$J$25,8,0)</f>
        <v>差し</v>
      </c>
      <c r="K10" s="1" t="s">
        <v>315</v>
      </c>
      <c r="L10" s="5" t="s">
        <v>202</v>
      </c>
      <c r="M10" s="5">
        <v>12</v>
      </c>
      <c r="N10" s="5" t="str">
        <f>VLOOKUP(B10,'ダート登録者'!$A$2:$J$25,2,0)</f>
        <v>サブロー</v>
      </c>
      <c r="O10" s="49" t="s">
        <v>18</v>
      </c>
      <c r="P10" s="16"/>
      <c r="Q10" s="5">
        <v>7</v>
      </c>
      <c r="R10" s="12">
        <v>8</v>
      </c>
      <c r="S10" s="12">
        <v>11</v>
      </c>
      <c r="T10" s="5" t="str">
        <f t="shared" si="0"/>
        <v>ガルヴァック</v>
      </c>
      <c r="U10" s="5" t="str">
        <f t="shared" si="1"/>
        <v>牝６</v>
      </c>
      <c r="V10" s="5" t="str">
        <f t="shared" si="2"/>
        <v>…………△</v>
      </c>
      <c r="W10" s="5">
        <f t="shared" si="3"/>
        <v>55</v>
      </c>
      <c r="X10" s="5" t="str">
        <f t="shared" si="4"/>
        <v>安藤勝</v>
      </c>
      <c r="Y10" s="5" t="str">
        <f t="shared" si="5"/>
        <v>先行</v>
      </c>
      <c r="Z10" s="5" t="str">
        <f t="shared" si="6"/>
        <v>○</v>
      </c>
      <c r="AA10" s="5" t="str">
        <f t="shared" si="7"/>
        <v>のんびり</v>
      </c>
      <c r="AB10" s="15" t="s">
        <v>222</v>
      </c>
      <c r="AC10" s="5">
        <f t="shared" si="8"/>
        <v>6</v>
      </c>
      <c r="AD10" s="5" t="str">
        <f t="shared" si="9"/>
        <v>ジエンド</v>
      </c>
      <c r="AE10" s="5">
        <v>5</v>
      </c>
    </row>
    <row r="11" spans="2:31" ht="13.5" customHeight="1">
      <c r="B11" s="5">
        <v>6</v>
      </c>
      <c r="C11" s="10">
        <v>6</v>
      </c>
      <c r="D11" s="10">
        <v>8</v>
      </c>
      <c r="E11" s="5" t="str">
        <f>VLOOKUP(B11,'ダート登録者'!$A$2:$J$25,4,0)</f>
        <v>グランドフィナーレ</v>
      </c>
      <c r="F11" s="5" t="str">
        <f>VLOOKUP(B11,'ダート登録者'!$A$2:$J$25,5,0)</f>
        <v>牝５</v>
      </c>
      <c r="G11" s="5" t="s">
        <v>309</v>
      </c>
      <c r="H11" s="5">
        <f>VLOOKUP(B11,'ダート登録者'!$A$1:$K$25,11,0)</f>
        <v>57</v>
      </c>
      <c r="I11" s="5" t="str">
        <f>VLOOKUP(B11,'ダート登録者'!$A$2:$J$25,9,0)</f>
        <v>武幸</v>
      </c>
      <c r="J11" s="5" t="str">
        <f>VLOOKUP(B11,'ダート登録者'!$A$2:$J$25,8,0)</f>
        <v>差し</v>
      </c>
      <c r="K11" s="1" t="s">
        <v>315</v>
      </c>
      <c r="L11" s="5" t="s">
        <v>203</v>
      </c>
      <c r="M11" s="5">
        <v>3</v>
      </c>
      <c r="N11" s="5" t="str">
        <f>VLOOKUP(B11,'ダート登録者'!$A$2:$J$25,2,0)</f>
        <v>KORN</v>
      </c>
      <c r="O11" s="49"/>
      <c r="P11" s="16"/>
      <c r="Q11" s="5">
        <v>8</v>
      </c>
      <c r="R11" s="8">
        <v>4</v>
      </c>
      <c r="S11" s="8">
        <v>4</v>
      </c>
      <c r="T11" s="5" t="str">
        <f t="shared" si="0"/>
        <v>ワイズアサルト</v>
      </c>
      <c r="U11" s="5" t="str">
        <f t="shared" si="1"/>
        <v>牡５</v>
      </c>
      <c r="V11" s="5" t="str">
        <f t="shared" si="2"/>
        <v>……△△…</v>
      </c>
      <c r="W11" s="5">
        <f t="shared" si="3"/>
        <v>57</v>
      </c>
      <c r="X11" s="5" t="str">
        <f t="shared" si="4"/>
        <v>幸</v>
      </c>
      <c r="Y11" s="5" t="str">
        <f t="shared" si="5"/>
        <v>追込</v>
      </c>
      <c r="Z11" s="5" t="str">
        <f t="shared" si="6"/>
        <v>○</v>
      </c>
      <c r="AA11" s="5" t="str">
        <f t="shared" si="7"/>
        <v>デキ悪く</v>
      </c>
      <c r="AB11" s="1" t="s">
        <v>321</v>
      </c>
      <c r="AC11" s="5">
        <f t="shared" si="8"/>
        <v>9</v>
      </c>
      <c r="AD11" s="5" t="str">
        <f t="shared" si="9"/>
        <v>yuonero</v>
      </c>
      <c r="AE11" s="5">
        <v>4</v>
      </c>
    </row>
    <row r="12" spans="2:31" ht="13.5" customHeight="1">
      <c r="B12" s="5">
        <v>13</v>
      </c>
      <c r="C12" s="11">
        <v>7</v>
      </c>
      <c r="D12" s="11">
        <v>9</v>
      </c>
      <c r="E12" s="5" t="str">
        <f>VLOOKUP(B12,'ダート登録者'!$A$2:$J$25,4,0)</f>
        <v>ビスカピュルサン</v>
      </c>
      <c r="F12" s="5" t="str">
        <f>VLOOKUP(B12,'ダート登録者'!$A$2:$J$25,5,0)</f>
        <v>牝４</v>
      </c>
      <c r="G12" s="5" t="s">
        <v>308</v>
      </c>
      <c r="H12" s="5">
        <f>VLOOKUP(B12,'ダート登録者'!$A$1:$K$25,11,0)</f>
        <v>55</v>
      </c>
      <c r="I12" s="5" t="str">
        <f>VLOOKUP(B12,'ダート登録者'!$A$2:$J$25,9,0)</f>
        <v>勝浦</v>
      </c>
      <c r="J12" s="5" t="str">
        <f>VLOOKUP(B12,'ダート登録者'!$A$2:$J$25,8,0)</f>
        <v>差し</v>
      </c>
      <c r="K12" s="1" t="s">
        <v>315</v>
      </c>
      <c r="L12" s="5" t="s">
        <v>302</v>
      </c>
      <c r="M12" s="5">
        <v>11</v>
      </c>
      <c r="N12" s="5" t="str">
        <f>VLOOKUP(B12,'ダート登録者'!$A$2:$J$25,2,0)</f>
        <v>カマやん</v>
      </c>
      <c r="O12" s="49"/>
      <c r="P12" s="16"/>
      <c r="Q12" s="5">
        <v>9</v>
      </c>
      <c r="R12" s="9">
        <v>5</v>
      </c>
      <c r="S12" s="9">
        <v>6</v>
      </c>
      <c r="T12" s="5" t="str">
        <f t="shared" si="0"/>
        <v>ヤオゼニス</v>
      </c>
      <c r="U12" s="5" t="str">
        <f t="shared" si="1"/>
        <v>牝５</v>
      </c>
      <c r="V12" s="5" t="str">
        <f t="shared" si="2"/>
        <v>………△▲</v>
      </c>
      <c r="W12" s="5">
        <f t="shared" si="3"/>
        <v>57</v>
      </c>
      <c r="X12" s="5" t="str">
        <f t="shared" si="4"/>
        <v>ﾃﾞﾑｰﾛ</v>
      </c>
      <c r="Y12" s="5" t="str">
        <f t="shared" si="5"/>
        <v>追込</v>
      </c>
      <c r="Z12" s="5" t="str">
        <f t="shared" si="6"/>
        <v>○</v>
      </c>
      <c r="AA12" s="5" t="str">
        <f t="shared" si="7"/>
        <v>イレ込み</v>
      </c>
      <c r="AB12" s="15" t="s">
        <v>223</v>
      </c>
      <c r="AC12" s="5">
        <f t="shared" si="8"/>
        <v>5</v>
      </c>
      <c r="AD12" s="5" t="str">
        <f t="shared" si="9"/>
        <v>たんやお</v>
      </c>
      <c r="AE12" s="5">
        <v>3</v>
      </c>
    </row>
    <row r="13" spans="2:31" ht="13.5">
      <c r="B13" s="5">
        <v>22</v>
      </c>
      <c r="C13" s="11">
        <v>7</v>
      </c>
      <c r="D13" s="11">
        <v>10</v>
      </c>
      <c r="E13" s="5" t="str">
        <f>VLOOKUP(B13,'ダート登録者'!$A$2:$J$25,4,0)</f>
        <v>フラグラブ</v>
      </c>
      <c r="F13" s="5" t="str">
        <f>VLOOKUP(B13,'ダート登録者'!$A$2:$J$25,5,0)</f>
        <v>牡４</v>
      </c>
      <c r="G13" s="5" t="s">
        <v>310</v>
      </c>
      <c r="H13" s="5">
        <f>VLOOKUP(B13,'ダート登録者'!$A$1:$K$25,11,0)</f>
        <v>57</v>
      </c>
      <c r="I13" s="5" t="str">
        <f>VLOOKUP(B13,'ダート登録者'!$A$2:$J$25,9,0)</f>
        <v>熊沢</v>
      </c>
      <c r="J13" s="5" t="str">
        <f>VLOOKUP(B13,'ダート登録者'!$A$2:$J$25,8,0)</f>
        <v>先行</v>
      </c>
      <c r="K13" s="1" t="s">
        <v>315</v>
      </c>
      <c r="L13" s="5" t="s">
        <v>227</v>
      </c>
      <c r="M13" s="5">
        <v>7</v>
      </c>
      <c r="N13" s="5" t="str">
        <f>VLOOKUP(B13,'ダート登録者'!$A$2:$J$25,2,0)</f>
        <v>ぴぴにき</v>
      </c>
      <c r="Q13" s="5">
        <v>10</v>
      </c>
      <c r="R13" s="6">
        <v>2</v>
      </c>
      <c r="S13" s="6">
        <v>2</v>
      </c>
      <c r="T13" s="5" t="str">
        <f t="shared" si="0"/>
        <v>ラフィング</v>
      </c>
      <c r="U13" s="5" t="str">
        <f t="shared" si="1"/>
        <v>牡４</v>
      </c>
      <c r="V13" s="5" t="str">
        <f t="shared" si="2"/>
        <v>△△………</v>
      </c>
      <c r="W13" s="5">
        <f t="shared" si="3"/>
        <v>57</v>
      </c>
      <c r="X13" s="5" t="str">
        <f t="shared" si="4"/>
        <v>石橋守</v>
      </c>
      <c r="Y13" s="5" t="str">
        <f t="shared" si="5"/>
        <v>先行</v>
      </c>
      <c r="Z13" s="5" t="str">
        <f t="shared" si="6"/>
        <v>○</v>
      </c>
      <c r="AA13" s="5" t="str">
        <f t="shared" si="7"/>
        <v>デキ悪く</v>
      </c>
      <c r="AB13" s="15" t="s">
        <v>223</v>
      </c>
      <c r="AC13" s="5">
        <f t="shared" si="8"/>
        <v>10</v>
      </c>
      <c r="AD13" s="5" t="str">
        <f t="shared" si="9"/>
        <v>きーよ</v>
      </c>
      <c r="AE13" s="5">
        <v>2</v>
      </c>
    </row>
    <row r="14" spans="2:31" ht="13.5">
      <c r="B14" s="5">
        <v>17</v>
      </c>
      <c r="C14" s="12">
        <v>8</v>
      </c>
      <c r="D14" s="12">
        <v>11</v>
      </c>
      <c r="E14" s="5" t="str">
        <f>VLOOKUP(B14,'ダート登録者'!$A$2:$J$25,4,0)</f>
        <v>ガルヴァック</v>
      </c>
      <c r="F14" s="5" t="str">
        <f>VLOOKUP(B14,'ダート登録者'!$A$2:$J$25,5,0)</f>
        <v>牝６</v>
      </c>
      <c r="G14" s="5" t="s">
        <v>311</v>
      </c>
      <c r="H14" s="5">
        <f>VLOOKUP(B14,'ダート登録者'!$A$1:$K$25,11,0)</f>
        <v>55</v>
      </c>
      <c r="I14" s="5" t="s">
        <v>314</v>
      </c>
      <c r="J14" s="5" t="str">
        <f>VLOOKUP(B14,'ダート登録者'!$A$2:$J$25,8,0)</f>
        <v>先行</v>
      </c>
      <c r="K14" s="1" t="s">
        <v>315</v>
      </c>
      <c r="L14" s="5" t="s">
        <v>227</v>
      </c>
      <c r="M14" s="5">
        <v>6</v>
      </c>
      <c r="N14" s="5" t="str">
        <f>VLOOKUP(B14,'ダート登録者'!$A$2:$J$25,2,0)</f>
        <v>ジエンド</v>
      </c>
      <c r="Q14" s="5">
        <v>11</v>
      </c>
      <c r="R14" s="7">
        <v>3</v>
      </c>
      <c r="S14" s="7">
        <v>3</v>
      </c>
      <c r="T14" s="5" t="str">
        <f t="shared" si="0"/>
        <v>シェリル</v>
      </c>
      <c r="U14" s="5" t="str">
        <f t="shared" si="1"/>
        <v>牝５</v>
      </c>
      <c r="V14" s="5" t="str">
        <f t="shared" si="2"/>
        <v>……○…△</v>
      </c>
      <c r="W14" s="5">
        <f t="shared" si="3"/>
        <v>55</v>
      </c>
      <c r="X14" s="5" t="str">
        <f t="shared" si="4"/>
        <v>松永幹</v>
      </c>
      <c r="Y14" s="5" t="str">
        <f t="shared" si="5"/>
        <v>先行</v>
      </c>
      <c r="Z14" s="5" t="str">
        <f t="shared" si="6"/>
        <v>○</v>
      </c>
      <c r="AA14" s="5" t="str">
        <f t="shared" si="7"/>
        <v>イレ込み</v>
      </c>
      <c r="AB14" s="15" t="s">
        <v>318</v>
      </c>
      <c r="AC14" s="5">
        <f t="shared" si="8"/>
        <v>4</v>
      </c>
      <c r="AD14" s="5" t="str">
        <f t="shared" si="9"/>
        <v>KORN</v>
      </c>
      <c r="AE14" s="5">
        <v>1</v>
      </c>
    </row>
    <row r="15" spans="2:31" ht="14.25" thickBot="1">
      <c r="B15" s="5">
        <v>18</v>
      </c>
      <c r="C15" s="12">
        <v>8</v>
      </c>
      <c r="D15" s="12">
        <v>12</v>
      </c>
      <c r="E15" s="5" t="str">
        <f>VLOOKUP(B15,'ダート登録者'!$A$2:$J$25,4,0)</f>
        <v>ヤオアレナ</v>
      </c>
      <c r="F15" s="5" t="str">
        <f>VLOOKUP(B15,'ダート登録者'!$A$2:$J$25,5,0)</f>
        <v>牝５</v>
      </c>
      <c r="G15" s="5" t="s">
        <v>312</v>
      </c>
      <c r="H15" s="5">
        <f>VLOOKUP(B15,'ダート登録者'!$A$1:$K$25,11,0)</f>
        <v>55</v>
      </c>
      <c r="I15" s="5" t="str">
        <f>VLOOKUP(B15,'ダート登録者'!$A$2:$J$25,9,0)</f>
        <v>ペリエ</v>
      </c>
      <c r="J15" s="5" t="str">
        <f>VLOOKUP(B15,'ダート登録者'!$A$2:$J$25,8,0)</f>
        <v>差し</v>
      </c>
      <c r="K15" s="1" t="s">
        <v>315</v>
      </c>
      <c r="L15" s="5" t="s">
        <v>227</v>
      </c>
      <c r="M15" s="5">
        <v>2</v>
      </c>
      <c r="N15" s="5" t="str">
        <f>VLOOKUP(B15,'ダート登録者'!$A$2:$J$25,2,0)</f>
        <v>たんやお</v>
      </c>
      <c r="Q15" s="39">
        <v>12</v>
      </c>
      <c r="R15" s="40">
        <v>5</v>
      </c>
      <c r="S15" s="40">
        <v>5</v>
      </c>
      <c r="T15" s="39" t="str">
        <f t="shared" si="0"/>
        <v>ブレッチア</v>
      </c>
      <c r="U15" s="39" t="str">
        <f t="shared" si="1"/>
        <v>牝６</v>
      </c>
      <c r="V15" s="39" t="str">
        <f t="shared" si="2"/>
        <v>△△………</v>
      </c>
      <c r="W15" s="39">
        <f t="shared" si="3"/>
        <v>55</v>
      </c>
      <c r="X15" s="39" t="str">
        <f t="shared" si="4"/>
        <v>横山典</v>
      </c>
      <c r="Y15" s="39" t="str">
        <f t="shared" si="5"/>
        <v>差し</v>
      </c>
      <c r="Z15" s="39" t="str">
        <f t="shared" si="6"/>
        <v>○</v>
      </c>
      <c r="AA15" s="39" t="str">
        <f t="shared" si="7"/>
        <v>踏み込み</v>
      </c>
      <c r="AB15" s="15" t="s">
        <v>318</v>
      </c>
      <c r="AC15" s="39">
        <f t="shared" si="8"/>
        <v>8</v>
      </c>
      <c r="AD15" s="39" t="str">
        <f t="shared" si="9"/>
        <v>エロユキ</v>
      </c>
      <c r="AE15" s="39">
        <v>1</v>
      </c>
    </row>
    <row r="16" spans="17:31" ht="13.5">
      <c r="Q16" s="54" t="s">
        <v>316</v>
      </c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6"/>
    </row>
    <row r="17" spans="17:31" ht="13.5">
      <c r="Q17" s="57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8"/>
    </row>
    <row r="18" spans="17:31" ht="14.25" thickBot="1">
      <c r="Q18" s="59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1"/>
    </row>
  </sheetData>
  <mergeCells count="5">
    <mergeCell ref="B2:N2"/>
    <mergeCell ref="Q16:AE18"/>
    <mergeCell ref="O7:O9"/>
    <mergeCell ref="O10:O12"/>
    <mergeCell ref="Q2:AE2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E18"/>
  <sheetViews>
    <sheetView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3" width="2.625" style="0" customWidth="1"/>
    <col min="4" max="4" width="3.125" style="0" customWidth="1"/>
    <col min="5" max="5" width="15.625" style="0" customWidth="1"/>
    <col min="6" max="6" width="4.375" style="0" customWidth="1"/>
    <col min="7" max="7" width="10.125" style="0" customWidth="1"/>
    <col min="8" max="8" width="4.125" style="0" customWidth="1"/>
    <col min="9" max="9" width="6.125" style="0" customWidth="1"/>
    <col min="10" max="10" width="4.375" style="0" customWidth="1"/>
    <col min="11" max="11" width="2.625" style="0" customWidth="1"/>
    <col min="12" max="12" width="8.125" style="0" customWidth="1"/>
    <col min="13" max="13" width="4.625" style="0" customWidth="1"/>
    <col min="14" max="14" width="10.625" style="0" customWidth="1"/>
    <col min="15" max="15" width="50.625" style="0" customWidth="1"/>
    <col min="16" max="16" width="7.875" style="0" customWidth="1"/>
    <col min="17" max="17" width="2.75390625" style="0" customWidth="1"/>
    <col min="18" max="18" width="2.625" style="0" customWidth="1"/>
    <col min="19" max="19" width="3.125" style="0" customWidth="1"/>
    <col min="20" max="20" width="15.625" style="0" customWidth="1"/>
    <col min="21" max="21" width="4.375" style="0" customWidth="1"/>
    <col min="22" max="22" width="10.125" style="0" customWidth="1"/>
    <col min="23" max="23" width="4.125" style="0" customWidth="1"/>
    <col min="24" max="24" width="6.125" style="0" customWidth="1"/>
    <col min="25" max="25" width="4.375" style="0" customWidth="1"/>
    <col min="26" max="26" width="2.625" style="0" customWidth="1"/>
    <col min="27" max="27" width="8.125" style="0" customWidth="1"/>
    <col min="28" max="28" width="6.625" style="0" customWidth="1"/>
    <col min="29" max="29" width="4.625" style="0" customWidth="1"/>
    <col min="30" max="30" width="10.625" style="0" customWidth="1"/>
  </cols>
  <sheetData>
    <row r="2" spans="2:31" ht="13.5">
      <c r="B2" s="50" t="s">
        <v>294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Q2" s="50" t="s">
        <v>297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2:31" s="13" customFormat="1" ht="13.5">
      <c r="B3" s="1" t="s">
        <v>196</v>
      </c>
      <c r="C3" s="2" t="s">
        <v>0</v>
      </c>
      <c r="D3" s="29" t="s">
        <v>1</v>
      </c>
      <c r="E3" s="29" t="s">
        <v>2</v>
      </c>
      <c r="F3" s="29" t="s">
        <v>3</v>
      </c>
      <c r="G3" s="29" t="s">
        <v>4</v>
      </c>
      <c r="H3" s="30" t="s">
        <v>12</v>
      </c>
      <c r="I3" s="29" t="s">
        <v>5</v>
      </c>
      <c r="J3" s="29" t="s">
        <v>6</v>
      </c>
      <c r="K3" s="29" t="s">
        <v>7</v>
      </c>
      <c r="L3" s="29" t="s">
        <v>13</v>
      </c>
      <c r="M3" s="29" t="s">
        <v>8</v>
      </c>
      <c r="N3" s="29" t="s">
        <v>9</v>
      </c>
      <c r="Q3" s="2" t="s">
        <v>11</v>
      </c>
      <c r="R3" s="2" t="s">
        <v>0</v>
      </c>
      <c r="S3" s="2" t="s">
        <v>1</v>
      </c>
      <c r="T3" s="2" t="s">
        <v>2</v>
      </c>
      <c r="U3" s="2" t="s">
        <v>3</v>
      </c>
      <c r="V3" s="2" t="s">
        <v>4</v>
      </c>
      <c r="W3" s="3" t="s">
        <v>12</v>
      </c>
      <c r="X3" s="2" t="s">
        <v>5</v>
      </c>
      <c r="Y3" s="2" t="s">
        <v>6</v>
      </c>
      <c r="Z3" s="2" t="s">
        <v>7</v>
      </c>
      <c r="AA3" s="2" t="s">
        <v>13</v>
      </c>
      <c r="AB3" s="2" t="s">
        <v>10</v>
      </c>
      <c r="AC3" s="2" t="s">
        <v>8</v>
      </c>
      <c r="AD3" s="2" t="s">
        <v>9</v>
      </c>
      <c r="AE3" s="2" t="s">
        <v>20</v>
      </c>
    </row>
    <row r="4" spans="2:31" ht="13.5">
      <c r="B4" s="5">
        <v>7</v>
      </c>
      <c r="C4" s="4">
        <v>1</v>
      </c>
      <c r="D4" s="4">
        <v>1</v>
      </c>
      <c r="E4" s="5" t="str">
        <f>VLOOKUP(B4,'ダート登録者'!$A$2:$J$25,4,0)</f>
        <v>シェリル</v>
      </c>
      <c r="F4" s="5" t="str">
        <f>VLOOKUP(B4,'ダート登録者'!$A$2:$J$25,5,0)</f>
        <v>牝５</v>
      </c>
      <c r="G4" s="5" t="s">
        <v>324</v>
      </c>
      <c r="H4" s="5">
        <f>VLOOKUP(B4,'ダート登録者'!$A$1:$K$25,11,0)</f>
        <v>55</v>
      </c>
      <c r="I4" s="5" t="str">
        <f>VLOOKUP(B4,'ダート登録者'!$A$2:$J$25,9,0)</f>
        <v>松永幹</v>
      </c>
      <c r="J4" s="5" t="str">
        <f>VLOOKUP(B4,'ダート登録者'!$A$2:$J$25,8,0)</f>
        <v>先行</v>
      </c>
      <c r="K4" s="1" t="s">
        <v>322</v>
      </c>
      <c r="L4" s="5" t="s">
        <v>201</v>
      </c>
      <c r="M4" s="5">
        <v>4</v>
      </c>
      <c r="N4" s="5" t="str">
        <f>VLOOKUP(B4,'ダート登録者'!$A$2:$J$25,2,0)</f>
        <v>KORN</v>
      </c>
      <c r="Q4" s="5">
        <v>1</v>
      </c>
      <c r="R4" s="11">
        <v>7</v>
      </c>
      <c r="S4" s="11">
        <v>10</v>
      </c>
      <c r="T4" s="5" t="str">
        <f aca="true" t="shared" si="0" ref="T4:T15">VLOOKUP(S4,$D$3:$N$15,2,0)</f>
        <v>スカイドライブ</v>
      </c>
      <c r="U4" s="5" t="str">
        <f aca="true" t="shared" si="1" ref="U4:U15">VLOOKUP(S4,$D$3:$N$15,3,0)</f>
        <v>牡６</v>
      </c>
      <c r="V4" s="5" t="str">
        <f aca="true" t="shared" si="2" ref="V4:V15">VLOOKUP(S4,$D$3:$N$15,4,0)</f>
        <v>◎△…▲○</v>
      </c>
      <c r="W4" s="5">
        <f aca="true" t="shared" si="3" ref="W4:W15">VLOOKUP(S4,$D$3:$N$15,5,0)</f>
        <v>59</v>
      </c>
      <c r="X4" s="5" t="str">
        <f aca="true" t="shared" si="4" ref="X4:X15">VLOOKUP(S4,$D$3:$N$15,6,0)</f>
        <v>武豊</v>
      </c>
      <c r="Y4" s="5" t="str">
        <f aca="true" t="shared" si="5" ref="Y4:Y15">VLOOKUP(S4,$D$3:$N$15,7,0)</f>
        <v>先行</v>
      </c>
      <c r="Z4" s="5" t="str">
        <f aca="true" t="shared" si="6" ref="Z4:Z15">VLOOKUP(S4,$D$3:$N$15,8,0)</f>
        <v>○</v>
      </c>
      <c r="AA4" s="5" t="str">
        <f aca="true" t="shared" si="7" ref="AA4:AA15">VLOOKUP(S4,$D$3:$N$15,9,0)</f>
        <v>気合</v>
      </c>
      <c r="AB4" s="15" t="s">
        <v>334</v>
      </c>
      <c r="AC4" s="5">
        <f aca="true" t="shared" si="8" ref="AC4:AC15">VLOOKUP(S4,$D$3:$N$15,10,0)</f>
        <v>2</v>
      </c>
      <c r="AD4" s="5" t="str">
        <f aca="true" t="shared" si="9" ref="AD4:AD15">VLOOKUP(S4,$D$3:$N$15,11,0)</f>
        <v>im</v>
      </c>
      <c r="AE4" s="5">
        <v>12</v>
      </c>
    </row>
    <row r="5" spans="2:31" ht="13.5">
      <c r="B5" s="5">
        <v>21</v>
      </c>
      <c r="C5" s="6">
        <v>2</v>
      </c>
      <c r="D5" s="6">
        <v>2</v>
      </c>
      <c r="E5" s="5" t="str">
        <f>VLOOKUP(B5,'ダート登録者'!$A$2:$J$25,4,0)</f>
        <v>ハギノパサージュ</v>
      </c>
      <c r="F5" s="5" t="str">
        <f>VLOOKUP(B5,'ダート登録者'!$A$2:$J$25,5,0)</f>
        <v>牝４</v>
      </c>
      <c r="G5" s="5" t="s">
        <v>325</v>
      </c>
      <c r="H5" s="5">
        <f>VLOOKUP(B5,'ダート登録者'!$A$1:$K$25,11,0)</f>
        <v>57</v>
      </c>
      <c r="I5" s="5" t="str">
        <f>VLOOKUP(B5,'ダート登録者'!$A$2:$J$25,9,0)</f>
        <v>鈴木慶</v>
      </c>
      <c r="J5" s="5" t="str">
        <f>VLOOKUP(B5,'ダート登録者'!$A$2:$J$25,8,0)</f>
        <v>追込</v>
      </c>
      <c r="K5" s="1" t="s">
        <v>323</v>
      </c>
      <c r="L5" s="5" t="s">
        <v>200</v>
      </c>
      <c r="M5" s="5">
        <v>7</v>
      </c>
      <c r="N5" s="5" t="str">
        <f>VLOOKUP(B5,'ダート登録者'!$A$2:$J$25,2,0)</f>
        <v>ハギ</v>
      </c>
      <c r="Q5" s="5">
        <v>2</v>
      </c>
      <c r="R5" s="4">
        <v>1</v>
      </c>
      <c r="S5" s="4">
        <v>1</v>
      </c>
      <c r="T5" s="5" t="str">
        <f t="shared" si="0"/>
        <v>シェリル</v>
      </c>
      <c r="U5" s="5" t="str">
        <f t="shared" si="1"/>
        <v>牝５</v>
      </c>
      <c r="V5" s="5" t="str">
        <f t="shared" si="2"/>
        <v>△△△…△</v>
      </c>
      <c r="W5" s="5">
        <f t="shared" si="3"/>
        <v>55</v>
      </c>
      <c r="X5" s="5" t="str">
        <f t="shared" si="4"/>
        <v>松永幹</v>
      </c>
      <c r="Y5" s="5" t="str">
        <f t="shared" si="5"/>
        <v>先行</v>
      </c>
      <c r="Z5" s="5" t="str">
        <f t="shared" si="6"/>
        <v>○</v>
      </c>
      <c r="AA5" s="5" t="str">
        <f t="shared" si="7"/>
        <v>絶好調</v>
      </c>
      <c r="AB5" s="15" t="s">
        <v>221</v>
      </c>
      <c r="AC5" s="5">
        <f t="shared" si="8"/>
        <v>4</v>
      </c>
      <c r="AD5" s="5" t="str">
        <f t="shared" si="9"/>
        <v>KORN</v>
      </c>
      <c r="AE5" s="5">
        <v>10</v>
      </c>
    </row>
    <row r="6" spans="2:31" ht="13.5">
      <c r="B6" s="5">
        <v>16</v>
      </c>
      <c r="C6" s="7">
        <v>3</v>
      </c>
      <c r="D6" s="7">
        <v>3</v>
      </c>
      <c r="E6" s="5" t="str">
        <f>VLOOKUP(B6,'ダート登録者'!$A$2:$J$25,4,0)</f>
        <v>レジスネクサス</v>
      </c>
      <c r="F6" s="5" t="str">
        <f>VLOOKUP(B6,'ダート登録者'!$A$2:$J$25,5,0)</f>
        <v>牡４</v>
      </c>
      <c r="G6" s="5" t="s">
        <v>210</v>
      </c>
      <c r="H6" s="5">
        <f>VLOOKUP(B6,'ダート登録者'!$A$1:$K$25,11,0)</f>
        <v>57</v>
      </c>
      <c r="I6" s="5" t="str">
        <f>VLOOKUP(B6,'ダート登録者'!$A$2:$J$25,9,0)</f>
        <v>田中勝</v>
      </c>
      <c r="J6" s="5" t="str">
        <f>VLOOKUP(B6,'ダート登録者'!$A$2:$J$25,8,0)</f>
        <v>差し</v>
      </c>
      <c r="K6" s="1" t="s">
        <v>204</v>
      </c>
      <c r="L6" s="5" t="s">
        <v>200</v>
      </c>
      <c r="M6" s="5">
        <v>12</v>
      </c>
      <c r="N6" s="5" t="str">
        <f>VLOOKUP(B6,'ダート登録者'!$A$2:$J$25,2,0)</f>
        <v>サブロー</v>
      </c>
      <c r="Q6" s="5">
        <v>3</v>
      </c>
      <c r="R6" s="12">
        <v>8</v>
      </c>
      <c r="S6" s="12">
        <v>11</v>
      </c>
      <c r="T6" s="5" t="str">
        <f t="shared" si="0"/>
        <v>ヤオアレナ</v>
      </c>
      <c r="U6" s="5" t="str">
        <f t="shared" si="1"/>
        <v>牝５</v>
      </c>
      <c r="V6" s="5" t="str">
        <f t="shared" si="2"/>
        <v>△○…○◎</v>
      </c>
      <c r="W6" s="5">
        <f t="shared" si="3"/>
        <v>55</v>
      </c>
      <c r="X6" s="5" t="str">
        <f t="shared" si="4"/>
        <v>ペリエ</v>
      </c>
      <c r="Y6" s="5" t="str">
        <f t="shared" si="5"/>
        <v>差し</v>
      </c>
      <c r="Z6" s="5" t="str">
        <f t="shared" si="6"/>
        <v>○</v>
      </c>
      <c r="AA6" s="5" t="str">
        <f t="shared" si="7"/>
        <v>絶好調</v>
      </c>
      <c r="AB6" s="1" t="s">
        <v>319</v>
      </c>
      <c r="AC6" s="5">
        <f t="shared" si="8"/>
        <v>1</v>
      </c>
      <c r="AD6" s="5" t="str">
        <f t="shared" si="9"/>
        <v>たんやお</v>
      </c>
      <c r="AE6" s="5">
        <v>9</v>
      </c>
    </row>
    <row r="7" spans="2:31" ht="13.5" customHeight="1">
      <c r="B7" s="5">
        <v>12</v>
      </c>
      <c r="C7" s="8">
        <v>4</v>
      </c>
      <c r="D7" s="8">
        <v>4</v>
      </c>
      <c r="E7" s="5" t="str">
        <f>VLOOKUP(B7,'ダート登録者'!$A$2:$J$25,4,0)</f>
        <v>ハルヒトユカイ</v>
      </c>
      <c r="F7" s="5" t="str">
        <f>VLOOKUP(B7,'ダート登録者'!$A$2:$J$25,5,0)</f>
        <v>牡４</v>
      </c>
      <c r="G7" s="5" t="s">
        <v>326</v>
      </c>
      <c r="H7" s="5">
        <f>VLOOKUP(B7,'ダート登録者'!$A$1:$K$25,11,0)</f>
        <v>57</v>
      </c>
      <c r="I7" s="5" t="str">
        <f>VLOOKUP(B7,'ダート登録者'!$A$2:$J$25,9,0)</f>
        <v>浜野谷</v>
      </c>
      <c r="J7" s="5" t="str">
        <f>VLOOKUP(B7,'ダート登録者'!$A$2:$J$25,8,0)</f>
        <v>差し</v>
      </c>
      <c r="K7" s="1" t="s">
        <v>205</v>
      </c>
      <c r="L7" s="5" t="s">
        <v>202</v>
      </c>
      <c r="M7" s="5">
        <v>9</v>
      </c>
      <c r="N7" s="5" t="str">
        <f>VLOOKUP(B7,'ダート登録者'!$A$2:$J$25,2,0)</f>
        <v>春日</v>
      </c>
      <c r="O7" s="49" t="s">
        <v>17</v>
      </c>
      <c r="P7" s="16"/>
      <c r="Q7" s="5">
        <v>4</v>
      </c>
      <c r="R7" s="9">
        <v>5</v>
      </c>
      <c r="S7" s="9">
        <v>6</v>
      </c>
      <c r="T7" s="5" t="str">
        <f t="shared" si="0"/>
        <v>ドラゴンボーイ</v>
      </c>
      <c r="U7" s="5" t="str">
        <f t="shared" si="1"/>
        <v>牡６</v>
      </c>
      <c r="V7" s="5" t="str">
        <f t="shared" si="2"/>
        <v>…▲◎△▲</v>
      </c>
      <c r="W7" s="5">
        <f t="shared" si="3"/>
        <v>59</v>
      </c>
      <c r="X7" s="5" t="str">
        <f t="shared" si="4"/>
        <v>武幸</v>
      </c>
      <c r="Y7" s="5" t="str">
        <f t="shared" si="5"/>
        <v>差し</v>
      </c>
      <c r="Z7" s="5" t="str">
        <f t="shared" si="6"/>
        <v>○</v>
      </c>
      <c r="AA7" s="5" t="str">
        <f t="shared" si="7"/>
        <v>気合</v>
      </c>
      <c r="AB7" s="1" t="s">
        <v>321</v>
      </c>
      <c r="AC7" s="5">
        <f t="shared" si="8"/>
        <v>3</v>
      </c>
      <c r="AD7" s="5" t="str">
        <f t="shared" si="9"/>
        <v>Empty Self</v>
      </c>
      <c r="AE7" s="5">
        <v>8</v>
      </c>
    </row>
    <row r="8" spans="2:31" ht="13.5" customHeight="1">
      <c r="B8" s="5">
        <v>13</v>
      </c>
      <c r="C8" s="9">
        <v>5</v>
      </c>
      <c r="D8" s="9">
        <v>5</v>
      </c>
      <c r="E8" s="5" t="str">
        <f>VLOOKUP(B8,'ダート登録者'!$A$2:$J$25,4,0)</f>
        <v>ビスカピュルサン</v>
      </c>
      <c r="F8" s="5" t="str">
        <f>VLOOKUP(B8,'ダート登録者'!$A$2:$J$25,5,0)</f>
        <v>牝４</v>
      </c>
      <c r="G8" s="5" t="s">
        <v>210</v>
      </c>
      <c r="H8" s="5">
        <f>VLOOKUP(B8,'ダート登録者'!$A$1:$K$25,11,0)</f>
        <v>55</v>
      </c>
      <c r="I8" s="5" t="str">
        <f>VLOOKUP(B8,'ダート登録者'!$A$2:$J$25,9,0)</f>
        <v>勝浦</v>
      </c>
      <c r="J8" s="5" t="str">
        <f>VLOOKUP(B8,'ダート登録者'!$A$2:$J$25,8,0)</f>
        <v>差し</v>
      </c>
      <c r="K8" s="1" t="s">
        <v>204</v>
      </c>
      <c r="L8" s="5" t="s">
        <v>227</v>
      </c>
      <c r="M8" s="5">
        <v>11</v>
      </c>
      <c r="N8" s="5" t="str">
        <f>VLOOKUP(B8,'ダート登録者'!$A$2:$J$25,2,0)</f>
        <v>カマやん</v>
      </c>
      <c r="O8" s="49"/>
      <c r="P8" s="16"/>
      <c r="Q8" s="5">
        <v>5</v>
      </c>
      <c r="R8" s="7">
        <v>3</v>
      </c>
      <c r="S8" s="7">
        <v>3</v>
      </c>
      <c r="T8" s="5" t="str">
        <f t="shared" si="0"/>
        <v>レジスネクサス</v>
      </c>
      <c r="U8" s="5" t="str">
        <f t="shared" si="1"/>
        <v>牡４</v>
      </c>
      <c r="V8" s="5" t="str">
        <f t="shared" si="2"/>
        <v>……………</v>
      </c>
      <c r="W8" s="5">
        <f t="shared" si="3"/>
        <v>57</v>
      </c>
      <c r="X8" s="5" t="str">
        <f t="shared" si="4"/>
        <v>田中勝</v>
      </c>
      <c r="Y8" s="5" t="str">
        <f t="shared" si="5"/>
        <v>差し</v>
      </c>
      <c r="Z8" s="5" t="str">
        <f t="shared" si="6"/>
        <v>○</v>
      </c>
      <c r="AA8" s="5" t="str">
        <f t="shared" si="7"/>
        <v>イレ込み</v>
      </c>
      <c r="AB8" s="15" t="s">
        <v>222</v>
      </c>
      <c r="AC8" s="5">
        <f t="shared" si="8"/>
        <v>12</v>
      </c>
      <c r="AD8" s="5" t="str">
        <f t="shared" si="9"/>
        <v>サブロー</v>
      </c>
      <c r="AE8" s="5">
        <v>7</v>
      </c>
    </row>
    <row r="9" spans="2:31" ht="13.5" customHeight="1">
      <c r="B9" s="5">
        <v>2</v>
      </c>
      <c r="C9" s="9">
        <v>5</v>
      </c>
      <c r="D9" s="9">
        <v>6</v>
      </c>
      <c r="E9" s="5" t="str">
        <f>VLOOKUP(B9,'ダート登録者'!$A$2:$J$25,4,0)</f>
        <v>ドラゴンボーイ</v>
      </c>
      <c r="F9" s="5" t="str">
        <f>VLOOKUP(B9,'ダート登録者'!$A$2:$J$25,5,0)</f>
        <v>牡６</v>
      </c>
      <c r="G9" s="5" t="s">
        <v>327</v>
      </c>
      <c r="H9" s="5">
        <f>VLOOKUP(B9,'ダート登録者'!$A$1:$K$25,11,0)</f>
        <v>59</v>
      </c>
      <c r="I9" s="5" t="str">
        <f>VLOOKUP(B9,'ダート登録者'!$A$2:$J$25,9,0)</f>
        <v>武幸</v>
      </c>
      <c r="J9" s="5" t="str">
        <f>VLOOKUP(B9,'ダート登録者'!$A$2:$J$25,8,0)</f>
        <v>差し</v>
      </c>
      <c r="K9" s="1" t="s">
        <v>204</v>
      </c>
      <c r="L9" s="5" t="s">
        <v>226</v>
      </c>
      <c r="M9" s="5">
        <v>3</v>
      </c>
      <c r="N9" s="5" t="str">
        <f>VLOOKUP(B9,'ダート登録者'!$A$2:$J$25,2,0)</f>
        <v>Empty Self</v>
      </c>
      <c r="O9" s="49"/>
      <c r="P9" s="16"/>
      <c r="Q9" s="5">
        <v>6</v>
      </c>
      <c r="R9" s="10">
        <v>6</v>
      </c>
      <c r="S9" s="10">
        <v>8</v>
      </c>
      <c r="T9" s="5" t="str">
        <f t="shared" si="0"/>
        <v>ラフィング</v>
      </c>
      <c r="U9" s="5" t="str">
        <f t="shared" si="1"/>
        <v>牡４</v>
      </c>
      <c r="V9" s="5" t="str">
        <f t="shared" si="2"/>
        <v>▲△………</v>
      </c>
      <c r="W9" s="5">
        <f t="shared" si="3"/>
        <v>57</v>
      </c>
      <c r="X9" s="5" t="str">
        <f t="shared" si="4"/>
        <v>石橋守</v>
      </c>
      <c r="Y9" s="5" t="str">
        <f t="shared" si="5"/>
        <v>先行</v>
      </c>
      <c r="Z9" s="5" t="str">
        <f t="shared" si="6"/>
        <v>○</v>
      </c>
      <c r="AA9" s="5" t="str">
        <f t="shared" si="7"/>
        <v>デキ悪く</v>
      </c>
      <c r="AB9" s="1" t="s">
        <v>224</v>
      </c>
      <c r="AC9" s="5">
        <f t="shared" si="8"/>
        <v>10</v>
      </c>
      <c r="AD9" s="5" t="str">
        <f t="shared" si="9"/>
        <v>きーよ</v>
      </c>
      <c r="AE9" s="5">
        <v>6</v>
      </c>
    </row>
    <row r="10" spans="2:31" ht="13.5" customHeight="1">
      <c r="B10" s="5">
        <v>9</v>
      </c>
      <c r="C10" s="10">
        <v>6</v>
      </c>
      <c r="D10" s="10">
        <v>7</v>
      </c>
      <c r="E10" s="5" t="str">
        <f>VLOOKUP(B10,'ダート登録者'!$A$2:$J$25,4,0)</f>
        <v>ワイズフェンリル</v>
      </c>
      <c r="F10" s="5" t="str">
        <f>VLOOKUP(B10,'ダート登録者'!$A$2:$J$25,5,0)</f>
        <v>牡４</v>
      </c>
      <c r="G10" s="5" t="s">
        <v>328</v>
      </c>
      <c r="H10" s="5">
        <f>VLOOKUP(B10,'ダート登録者'!$A$1:$K$25,11,0)</f>
        <v>59</v>
      </c>
      <c r="I10" s="5" t="str">
        <f>VLOOKUP(B10,'ダート登録者'!$A$2:$J$25,9,0)</f>
        <v>後藤</v>
      </c>
      <c r="J10" s="5" t="str">
        <f>VLOOKUP(B10,'ダート登録者'!$A$2:$J$25,8,0)</f>
        <v>差し</v>
      </c>
      <c r="K10" s="1" t="s">
        <v>204</v>
      </c>
      <c r="L10" s="5" t="s">
        <v>203</v>
      </c>
      <c r="M10" s="5">
        <v>8</v>
      </c>
      <c r="N10" s="5" t="str">
        <f>VLOOKUP(B10,'ダート登録者'!$A$2:$J$25,2,0)</f>
        <v>yuonero</v>
      </c>
      <c r="O10" s="49" t="s">
        <v>18</v>
      </c>
      <c r="P10" s="16"/>
      <c r="Q10" s="5">
        <v>7</v>
      </c>
      <c r="R10" s="9">
        <v>5</v>
      </c>
      <c r="S10" s="9">
        <v>5</v>
      </c>
      <c r="T10" s="5" t="str">
        <f t="shared" si="0"/>
        <v>ビスカピュルサン</v>
      </c>
      <c r="U10" s="5" t="str">
        <f t="shared" si="1"/>
        <v>牝４</v>
      </c>
      <c r="V10" s="5" t="str">
        <f t="shared" si="2"/>
        <v>……………</v>
      </c>
      <c r="W10" s="5">
        <f t="shared" si="3"/>
        <v>55</v>
      </c>
      <c r="X10" s="5" t="str">
        <f t="shared" si="4"/>
        <v>勝浦</v>
      </c>
      <c r="Y10" s="5" t="str">
        <f t="shared" si="5"/>
        <v>差し</v>
      </c>
      <c r="Z10" s="5" t="str">
        <f t="shared" si="6"/>
        <v>○</v>
      </c>
      <c r="AA10" s="5" t="str">
        <f t="shared" si="7"/>
        <v>のんびり</v>
      </c>
      <c r="AB10" s="1" t="s">
        <v>224</v>
      </c>
      <c r="AC10" s="5">
        <f t="shared" si="8"/>
        <v>11</v>
      </c>
      <c r="AD10" s="5" t="str">
        <f t="shared" si="9"/>
        <v>カマやん</v>
      </c>
      <c r="AE10" s="5">
        <v>5</v>
      </c>
    </row>
    <row r="11" spans="2:31" ht="13.5" customHeight="1">
      <c r="B11" s="5">
        <v>14</v>
      </c>
      <c r="C11" s="10">
        <v>6</v>
      </c>
      <c r="D11" s="10">
        <v>8</v>
      </c>
      <c r="E11" s="5" t="str">
        <f>VLOOKUP(B11,'ダート登録者'!$A$2:$J$25,4,0)</f>
        <v>ラフィング</v>
      </c>
      <c r="F11" s="5" t="str">
        <f>VLOOKUP(B11,'ダート登録者'!$A$2:$J$25,5,0)</f>
        <v>牡４</v>
      </c>
      <c r="G11" s="5" t="s">
        <v>329</v>
      </c>
      <c r="H11" s="5">
        <f>VLOOKUP(B11,'ダート登録者'!$A$1:$K$25,11,0)</f>
        <v>57</v>
      </c>
      <c r="I11" s="5" t="str">
        <f>VLOOKUP(B11,'ダート登録者'!$A$2:$J$25,9,0)</f>
        <v>石橋守</v>
      </c>
      <c r="J11" s="5" t="str">
        <f>VLOOKUP(B11,'ダート登録者'!$A$2:$J$25,8,0)</f>
        <v>先行</v>
      </c>
      <c r="K11" s="1" t="s">
        <v>204</v>
      </c>
      <c r="L11" s="5" t="s">
        <v>202</v>
      </c>
      <c r="M11" s="5">
        <v>10</v>
      </c>
      <c r="N11" s="5" t="str">
        <f>VLOOKUP(B11,'ダート登録者'!$A$2:$J$25,2,0)</f>
        <v>きーよ</v>
      </c>
      <c r="O11" s="49"/>
      <c r="P11" s="16"/>
      <c r="Q11" s="5">
        <v>8</v>
      </c>
      <c r="R11" s="8">
        <v>4</v>
      </c>
      <c r="S11" s="8">
        <v>4</v>
      </c>
      <c r="T11" s="5" t="str">
        <f t="shared" si="0"/>
        <v>ハルヒトユカイ</v>
      </c>
      <c r="U11" s="5" t="str">
        <f t="shared" si="1"/>
        <v>牡４</v>
      </c>
      <c r="V11" s="5" t="str">
        <f t="shared" si="2"/>
        <v>……▲……</v>
      </c>
      <c r="W11" s="5">
        <f t="shared" si="3"/>
        <v>57</v>
      </c>
      <c r="X11" s="5" t="str">
        <f t="shared" si="4"/>
        <v>浜野谷</v>
      </c>
      <c r="Y11" s="5" t="str">
        <f t="shared" si="5"/>
        <v>差し</v>
      </c>
      <c r="Z11" s="5" t="str">
        <f t="shared" si="6"/>
        <v>×</v>
      </c>
      <c r="AA11" s="5" t="str">
        <f t="shared" si="7"/>
        <v>デキ悪く</v>
      </c>
      <c r="AB11" s="1" t="s">
        <v>224</v>
      </c>
      <c r="AC11" s="5">
        <f t="shared" si="8"/>
        <v>9</v>
      </c>
      <c r="AD11" s="5" t="str">
        <f t="shared" si="9"/>
        <v>春日</v>
      </c>
      <c r="AE11" s="5">
        <v>4</v>
      </c>
    </row>
    <row r="12" spans="2:31" ht="13.5" customHeight="1">
      <c r="B12" s="5">
        <v>22</v>
      </c>
      <c r="C12" s="11">
        <v>7</v>
      </c>
      <c r="D12" s="11">
        <v>9</v>
      </c>
      <c r="E12" s="5" t="str">
        <f>VLOOKUP(B12,'ダート登録者'!$A$2:$J$25,4,0)</f>
        <v>フラグラブ</v>
      </c>
      <c r="F12" s="5" t="str">
        <f>VLOOKUP(B12,'ダート登録者'!$A$2:$J$25,5,0)</f>
        <v>牡４</v>
      </c>
      <c r="G12" s="5" t="s">
        <v>330</v>
      </c>
      <c r="H12" s="5">
        <f>VLOOKUP(B12,'ダート登録者'!$A$1:$K$25,11,0)</f>
        <v>57</v>
      </c>
      <c r="I12" s="5" t="str">
        <f>VLOOKUP(B12,'ダート登録者'!$A$2:$J$25,9,0)</f>
        <v>熊沢</v>
      </c>
      <c r="J12" s="5" t="str">
        <f>VLOOKUP(B12,'ダート登録者'!$A$2:$J$25,8,0)</f>
        <v>先行</v>
      </c>
      <c r="K12" s="1" t="s">
        <v>204</v>
      </c>
      <c r="L12" s="5" t="s">
        <v>201</v>
      </c>
      <c r="M12" s="5">
        <v>6</v>
      </c>
      <c r="N12" s="5" t="str">
        <f>VLOOKUP(B12,'ダート登録者'!$A$2:$J$25,2,0)</f>
        <v>ぴぴにき</v>
      </c>
      <c r="O12" s="49"/>
      <c r="P12" s="16"/>
      <c r="Q12" s="5">
        <v>9</v>
      </c>
      <c r="R12" s="12">
        <v>8</v>
      </c>
      <c r="S12" s="12">
        <v>12</v>
      </c>
      <c r="T12" s="5" t="str">
        <f t="shared" si="0"/>
        <v>マサトシルレーヴ</v>
      </c>
      <c r="U12" s="5" t="str">
        <f t="shared" si="1"/>
        <v>牡６</v>
      </c>
      <c r="V12" s="5" t="str">
        <f t="shared" si="2"/>
        <v>…………△</v>
      </c>
      <c r="W12" s="5">
        <f t="shared" si="3"/>
        <v>57</v>
      </c>
      <c r="X12" s="5" t="str">
        <f t="shared" si="4"/>
        <v>秋山</v>
      </c>
      <c r="Y12" s="5" t="str">
        <f t="shared" si="5"/>
        <v>差し</v>
      </c>
      <c r="Z12" s="5" t="str">
        <f t="shared" si="6"/>
        <v>○</v>
      </c>
      <c r="AA12" s="5" t="str">
        <f t="shared" si="7"/>
        <v>絶好調</v>
      </c>
      <c r="AB12" s="1" t="s">
        <v>225</v>
      </c>
      <c r="AC12" s="5">
        <f t="shared" si="8"/>
        <v>5</v>
      </c>
      <c r="AD12" s="5" t="str">
        <f t="shared" si="9"/>
        <v>まさとし</v>
      </c>
      <c r="AE12" s="5">
        <v>3</v>
      </c>
    </row>
    <row r="13" spans="2:31" ht="13.5">
      <c r="B13" s="5">
        <v>5</v>
      </c>
      <c r="C13" s="11">
        <v>7</v>
      </c>
      <c r="D13" s="11">
        <v>10</v>
      </c>
      <c r="E13" s="5" t="str">
        <f>VLOOKUP(B13,'ダート登録者'!$A$2:$J$25,4,0)</f>
        <v>スカイドライブ</v>
      </c>
      <c r="F13" s="5" t="str">
        <f>VLOOKUP(B13,'ダート登録者'!$A$2:$J$25,5,0)</f>
        <v>牡６</v>
      </c>
      <c r="G13" s="5" t="s">
        <v>331</v>
      </c>
      <c r="H13" s="5">
        <f>VLOOKUP(B13,'ダート登録者'!$A$1:$K$25,11,0)</f>
        <v>59</v>
      </c>
      <c r="I13" s="5" t="str">
        <f>VLOOKUP(B13,'ダート登録者'!$A$2:$J$25,9,0)</f>
        <v>武豊</v>
      </c>
      <c r="J13" s="5" t="str">
        <f>VLOOKUP(B13,'ダート登録者'!$A$2:$J$25,8,0)</f>
        <v>先行</v>
      </c>
      <c r="K13" s="1" t="s">
        <v>204</v>
      </c>
      <c r="L13" s="5" t="s">
        <v>226</v>
      </c>
      <c r="M13" s="5">
        <v>2</v>
      </c>
      <c r="N13" s="5" t="str">
        <f>VLOOKUP(B13,'ダート登録者'!$A$2:$J$25,2,0)</f>
        <v>im</v>
      </c>
      <c r="Q13" s="5">
        <v>10</v>
      </c>
      <c r="R13" s="10">
        <v>6</v>
      </c>
      <c r="S13" s="10">
        <v>7</v>
      </c>
      <c r="T13" s="5" t="str">
        <f t="shared" si="0"/>
        <v>ワイズフェンリル</v>
      </c>
      <c r="U13" s="5" t="str">
        <f t="shared" si="1"/>
        <v>牡４</v>
      </c>
      <c r="V13" s="5" t="str">
        <f t="shared" si="2"/>
        <v>△…△◎…</v>
      </c>
      <c r="W13" s="5">
        <f t="shared" si="3"/>
        <v>59</v>
      </c>
      <c r="X13" s="5" t="str">
        <f t="shared" si="4"/>
        <v>後藤</v>
      </c>
      <c r="Y13" s="5" t="str">
        <f t="shared" si="5"/>
        <v>差し</v>
      </c>
      <c r="Z13" s="5" t="str">
        <f t="shared" si="6"/>
        <v>○</v>
      </c>
      <c r="AA13" s="5" t="str">
        <f t="shared" si="7"/>
        <v>踏み込み</v>
      </c>
      <c r="AB13" s="1" t="s">
        <v>320</v>
      </c>
      <c r="AC13" s="5">
        <f t="shared" si="8"/>
        <v>8</v>
      </c>
      <c r="AD13" s="5" t="str">
        <f t="shared" si="9"/>
        <v>yuonero</v>
      </c>
      <c r="AE13" s="5">
        <v>2</v>
      </c>
    </row>
    <row r="14" spans="2:31" ht="13.5">
      <c r="B14" s="5">
        <v>18</v>
      </c>
      <c r="C14" s="12">
        <v>8</v>
      </c>
      <c r="D14" s="12">
        <v>11</v>
      </c>
      <c r="E14" s="5" t="str">
        <f>VLOOKUP(B14,'ダート登録者'!$A$2:$J$25,4,0)</f>
        <v>ヤオアレナ</v>
      </c>
      <c r="F14" s="5" t="str">
        <f>VLOOKUP(B14,'ダート登録者'!$A$2:$J$25,5,0)</f>
        <v>牝５</v>
      </c>
      <c r="G14" s="5" t="s">
        <v>332</v>
      </c>
      <c r="H14" s="5">
        <f>VLOOKUP(B14,'ダート登録者'!$A$1:$K$25,11,0)</f>
        <v>55</v>
      </c>
      <c r="I14" s="5" t="str">
        <f>VLOOKUP(B14,'ダート登録者'!$A$2:$J$25,9,0)</f>
        <v>ペリエ</v>
      </c>
      <c r="J14" s="5" t="str">
        <f>VLOOKUP(B14,'ダート登録者'!$A$2:$J$25,8,0)</f>
        <v>差し</v>
      </c>
      <c r="K14" s="1" t="s">
        <v>204</v>
      </c>
      <c r="L14" s="5" t="s">
        <v>201</v>
      </c>
      <c r="M14" s="5">
        <v>1</v>
      </c>
      <c r="N14" s="5" t="str">
        <f>VLOOKUP(B14,'ダート登録者'!$A$2:$J$25,2,0)</f>
        <v>たんやお</v>
      </c>
      <c r="Q14" s="5">
        <v>11</v>
      </c>
      <c r="R14" s="6">
        <v>2</v>
      </c>
      <c r="S14" s="6">
        <v>2</v>
      </c>
      <c r="T14" s="5" t="str">
        <f t="shared" si="0"/>
        <v>ハギノパサージュ</v>
      </c>
      <c r="U14" s="5" t="str">
        <f t="shared" si="1"/>
        <v>牝４</v>
      </c>
      <c r="V14" s="5" t="str">
        <f t="shared" si="2"/>
        <v>……○…△</v>
      </c>
      <c r="W14" s="5">
        <f t="shared" si="3"/>
        <v>57</v>
      </c>
      <c r="X14" s="5" t="str">
        <f t="shared" si="4"/>
        <v>鈴木慶</v>
      </c>
      <c r="Y14" s="5" t="str">
        <f t="shared" si="5"/>
        <v>追込</v>
      </c>
      <c r="Z14" s="5" t="str">
        <f t="shared" si="6"/>
        <v>×</v>
      </c>
      <c r="AA14" s="5" t="str">
        <f t="shared" si="7"/>
        <v>イレ込み</v>
      </c>
      <c r="AB14" s="15" t="s">
        <v>335</v>
      </c>
      <c r="AC14" s="5">
        <f t="shared" si="8"/>
        <v>7</v>
      </c>
      <c r="AD14" s="5" t="str">
        <f t="shared" si="9"/>
        <v>ハギ</v>
      </c>
      <c r="AE14" s="5">
        <v>1</v>
      </c>
    </row>
    <row r="15" spans="2:31" ht="14.25" thickBot="1">
      <c r="B15" s="5">
        <v>24</v>
      </c>
      <c r="C15" s="12">
        <v>8</v>
      </c>
      <c r="D15" s="12">
        <v>12</v>
      </c>
      <c r="E15" s="5" t="str">
        <f>VLOOKUP(B15,'ダート登録者'!$A$2:$J$25,4,0)</f>
        <v>マサトシルレーヴ</v>
      </c>
      <c r="F15" s="5" t="str">
        <f>VLOOKUP(B15,'ダート登録者'!$A$2:$J$25,5,0)</f>
        <v>牡６</v>
      </c>
      <c r="G15" s="5" t="s">
        <v>249</v>
      </c>
      <c r="H15" s="5">
        <f>VLOOKUP(B15,'ダート登録者'!$A$1:$K$25,11,0)</f>
        <v>57</v>
      </c>
      <c r="I15" s="5" t="str">
        <f>VLOOKUP(B15,'ダート登録者'!$A$2:$J$25,9,0)</f>
        <v>秋山</v>
      </c>
      <c r="J15" s="5" t="str">
        <f>VLOOKUP(B15,'ダート登録者'!$A$2:$J$25,8,0)</f>
        <v>差し</v>
      </c>
      <c r="K15" s="1" t="s">
        <v>204</v>
      </c>
      <c r="L15" s="5" t="s">
        <v>201</v>
      </c>
      <c r="M15" s="5">
        <v>5</v>
      </c>
      <c r="N15" s="5" t="str">
        <f>VLOOKUP(B15,'ダート登録者'!$A$2:$J$25,2,0)</f>
        <v>まさとし</v>
      </c>
      <c r="Q15" s="39">
        <v>12</v>
      </c>
      <c r="R15" s="42">
        <v>7</v>
      </c>
      <c r="S15" s="42">
        <v>9</v>
      </c>
      <c r="T15" s="39" t="str">
        <f t="shared" si="0"/>
        <v>フラグラブ</v>
      </c>
      <c r="U15" s="39" t="str">
        <f t="shared" si="1"/>
        <v>牡４</v>
      </c>
      <c r="V15" s="39" t="str">
        <f t="shared" si="2"/>
        <v>○◎…△…</v>
      </c>
      <c r="W15" s="39">
        <f t="shared" si="3"/>
        <v>57</v>
      </c>
      <c r="X15" s="39" t="str">
        <f t="shared" si="4"/>
        <v>熊沢</v>
      </c>
      <c r="Y15" s="39" t="str">
        <f t="shared" si="5"/>
        <v>先行</v>
      </c>
      <c r="Z15" s="39" t="str">
        <f t="shared" si="6"/>
        <v>○</v>
      </c>
      <c r="AA15" s="39" t="str">
        <f t="shared" si="7"/>
        <v>絶好調</v>
      </c>
      <c r="AB15" s="43" t="s">
        <v>224</v>
      </c>
      <c r="AC15" s="39">
        <f t="shared" si="8"/>
        <v>6</v>
      </c>
      <c r="AD15" s="39" t="str">
        <f t="shared" si="9"/>
        <v>ぴぴにき</v>
      </c>
      <c r="AE15" s="39">
        <v>1</v>
      </c>
    </row>
    <row r="16" spans="17:31" ht="13.5">
      <c r="Q16" s="54" t="s">
        <v>333</v>
      </c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6"/>
    </row>
    <row r="17" spans="17:31" ht="13.5">
      <c r="Q17" s="57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8"/>
    </row>
    <row r="18" spans="17:31" ht="14.25" thickBot="1">
      <c r="Q18" s="59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1"/>
    </row>
  </sheetData>
  <mergeCells count="5">
    <mergeCell ref="B2:N2"/>
    <mergeCell ref="Q16:AE18"/>
    <mergeCell ref="O7:O9"/>
    <mergeCell ref="O10:O12"/>
    <mergeCell ref="Q2:AE2"/>
  </mergeCells>
  <printOptions/>
  <pageMargins left="0.75" right="0.75" top="1" bottom="1" header="0.512" footer="0.512"/>
  <pageSetup orientation="portrait" paperSize="9" r:id="rId1"/>
  <ignoredErrors>
    <ignoredError sqref="AB5 AB8 AB1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2:AE18"/>
  <sheetViews>
    <sheetView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3" width="2.625" style="0" customWidth="1"/>
    <col min="4" max="4" width="3.125" style="0" customWidth="1"/>
    <col min="5" max="5" width="15.625" style="0" customWidth="1"/>
    <col min="6" max="6" width="4.375" style="0" customWidth="1"/>
    <col min="7" max="7" width="10.125" style="0" customWidth="1"/>
    <col min="8" max="8" width="4.125" style="0" customWidth="1"/>
    <col min="9" max="9" width="6.125" style="0" customWidth="1"/>
    <col min="10" max="10" width="4.375" style="0" customWidth="1"/>
    <col min="11" max="11" width="2.625" style="0" customWidth="1"/>
    <col min="12" max="12" width="8.125" style="0" customWidth="1"/>
    <col min="13" max="13" width="4.625" style="0" customWidth="1"/>
    <col min="14" max="14" width="10.625" style="0" customWidth="1"/>
    <col min="15" max="15" width="50.625" style="0" customWidth="1"/>
    <col min="16" max="16" width="7.875" style="0" customWidth="1"/>
    <col min="17" max="17" width="2.75390625" style="0" customWidth="1"/>
    <col min="18" max="18" width="2.625" style="0" customWidth="1"/>
    <col min="19" max="19" width="3.125" style="0" customWidth="1"/>
    <col min="20" max="20" width="15.625" style="0" customWidth="1"/>
    <col min="21" max="21" width="4.375" style="0" customWidth="1"/>
    <col min="22" max="22" width="10.125" style="0" customWidth="1"/>
    <col min="23" max="23" width="4.125" style="0" customWidth="1"/>
    <col min="24" max="24" width="6.125" style="0" customWidth="1"/>
    <col min="25" max="25" width="4.375" style="0" customWidth="1"/>
    <col min="26" max="26" width="2.625" style="0" customWidth="1"/>
    <col min="27" max="27" width="8.125" style="0" customWidth="1"/>
    <col min="28" max="28" width="6.625" style="0" customWidth="1"/>
    <col min="29" max="29" width="4.625" style="0" customWidth="1"/>
    <col min="30" max="30" width="10.625" style="0" customWidth="1"/>
  </cols>
  <sheetData>
    <row r="2" spans="2:31" ht="13.5">
      <c r="B2" s="50" t="s">
        <v>296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Q2" s="50" t="s">
        <v>295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2:31" s="13" customFormat="1" ht="13.5">
      <c r="B3" s="1" t="s">
        <v>196</v>
      </c>
      <c r="C3" s="2" t="s">
        <v>0</v>
      </c>
      <c r="D3" s="29" t="s">
        <v>1</v>
      </c>
      <c r="E3" s="29" t="s">
        <v>2</v>
      </c>
      <c r="F3" s="29" t="s">
        <v>3</v>
      </c>
      <c r="G3" s="29" t="s">
        <v>4</v>
      </c>
      <c r="H3" s="30" t="s">
        <v>12</v>
      </c>
      <c r="I3" s="29" t="s">
        <v>5</v>
      </c>
      <c r="J3" s="29" t="s">
        <v>6</v>
      </c>
      <c r="K3" s="29" t="s">
        <v>7</v>
      </c>
      <c r="L3" s="29" t="s">
        <v>13</v>
      </c>
      <c r="M3" s="29" t="s">
        <v>8</v>
      </c>
      <c r="N3" s="29" t="s">
        <v>9</v>
      </c>
      <c r="Q3" s="2" t="s">
        <v>11</v>
      </c>
      <c r="R3" s="2" t="s">
        <v>0</v>
      </c>
      <c r="S3" s="2" t="s">
        <v>1</v>
      </c>
      <c r="T3" s="2" t="s">
        <v>2</v>
      </c>
      <c r="U3" s="2" t="s">
        <v>3</v>
      </c>
      <c r="V3" s="2" t="s">
        <v>4</v>
      </c>
      <c r="W3" s="3" t="s">
        <v>12</v>
      </c>
      <c r="X3" s="2" t="s">
        <v>5</v>
      </c>
      <c r="Y3" s="2" t="s">
        <v>6</v>
      </c>
      <c r="Z3" s="2" t="s">
        <v>7</v>
      </c>
      <c r="AA3" s="2" t="s">
        <v>13</v>
      </c>
      <c r="AB3" s="2" t="s">
        <v>10</v>
      </c>
      <c r="AC3" s="2" t="s">
        <v>8</v>
      </c>
      <c r="AD3" s="2" t="s">
        <v>9</v>
      </c>
      <c r="AE3" s="2" t="s">
        <v>20</v>
      </c>
    </row>
    <row r="4" spans="2:31" ht="13.5">
      <c r="B4" s="5">
        <v>10</v>
      </c>
      <c r="C4" s="4">
        <v>1</v>
      </c>
      <c r="D4" s="4">
        <v>1</v>
      </c>
      <c r="E4" s="5" t="str">
        <f>VLOOKUP(B4,'ダート登録者'!$A$2:$J$25,4,0)</f>
        <v>ブレッチア</v>
      </c>
      <c r="F4" s="5" t="str">
        <f>VLOOKUP(B4,'ダート登録者'!$A$2:$J$25,5,0)</f>
        <v>牝６</v>
      </c>
      <c r="G4" s="5" t="s">
        <v>336</v>
      </c>
      <c r="H4" s="5">
        <f>VLOOKUP(B4,'ダート登録者'!$A$1:$K$25,11,0)</f>
        <v>55</v>
      </c>
      <c r="I4" s="5" t="str">
        <f>VLOOKUP(B4,'ダート登録者'!$A$2:$J$25,9,0)</f>
        <v>横山典</v>
      </c>
      <c r="J4" s="5" t="str">
        <f>VLOOKUP(B4,'ダート登録者'!$A$2:$J$25,8,0)</f>
        <v>差し</v>
      </c>
      <c r="K4" s="1" t="s">
        <v>322</v>
      </c>
      <c r="L4" s="5" t="s">
        <v>203</v>
      </c>
      <c r="M4" s="5">
        <v>7</v>
      </c>
      <c r="N4" s="5" t="str">
        <f>VLOOKUP(B4,'ダート登録者'!$A$2:$J$25,2,0)</f>
        <v>エロユキ</v>
      </c>
      <c r="Q4" s="5">
        <v>1</v>
      </c>
      <c r="R4" s="4">
        <v>1</v>
      </c>
      <c r="S4" s="4">
        <v>1</v>
      </c>
      <c r="T4" s="5" t="str">
        <f aca="true" t="shared" si="0" ref="T4:T15">VLOOKUP(S4,$D$3:$N$15,2,0)</f>
        <v>ブレッチア</v>
      </c>
      <c r="U4" s="5" t="str">
        <f aca="true" t="shared" si="1" ref="U4:U15">VLOOKUP(S4,$D$3:$N$15,3,0)</f>
        <v>牝６</v>
      </c>
      <c r="V4" s="5" t="str">
        <f aca="true" t="shared" si="2" ref="V4:V15">VLOOKUP(S4,$D$3:$N$15,4,0)</f>
        <v>△▲……△</v>
      </c>
      <c r="W4" s="5">
        <f aca="true" t="shared" si="3" ref="W4:W15">VLOOKUP(S4,$D$3:$N$15,5,0)</f>
        <v>55</v>
      </c>
      <c r="X4" s="5" t="str">
        <f aca="true" t="shared" si="4" ref="X4:X15">VLOOKUP(S4,$D$3:$N$15,6,0)</f>
        <v>横山典</v>
      </c>
      <c r="Y4" s="5" t="str">
        <f aca="true" t="shared" si="5" ref="Y4:Y15">VLOOKUP(S4,$D$3:$N$15,7,0)</f>
        <v>差し</v>
      </c>
      <c r="Z4" s="5" t="str">
        <f aca="true" t="shared" si="6" ref="Z4:Z15">VLOOKUP(S4,$D$3:$N$15,8,0)</f>
        <v>○</v>
      </c>
      <c r="AA4" s="5" t="str">
        <f aca="true" t="shared" si="7" ref="AA4:AA15">VLOOKUP(S4,$D$3:$N$15,9,0)</f>
        <v>踏み込み</v>
      </c>
      <c r="AB4" s="15" t="s">
        <v>334</v>
      </c>
      <c r="AC4" s="5">
        <f aca="true" t="shared" si="8" ref="AC4:AC15">VLOOKUP(S4,$D$3:$N$15,10,0)</f>
        <v>7</v>
      </c>
      <c r="AD4" s="5" t="str">
        <f aca="true" t="shared" si="9" ref="AD4:AD15">VLOOKUP(S4,$D$3:$N$15,11,0)</f>
        <v>エロユキ</v>
      </c>
      <c r="AE4" s="5">
        <v>12</v>
      </c>
    </row>
    <row r="5" spans="2:31" ht="13.5">
      <c r="B5" s="5">
        <v>19</v>
      </c>
      <c r="C5" s="6">
        <v>2</v>
      </c>
      <c r="D5" s="6">
        <v>2</v>
      </c>
      <c r="E5" s="5" t="str">
        <f>VLOOKUP(B5,'ダート登録者'!$A$2:$J$25,4,0)</f>
        <v>ヤオゼニス</v>
      </c>
      <c r="F5" s="5" t="str">
        <f>VLOOKUP(B5,'ダート登録者'!$A$2:$J$25,5,0)</f>
        <v>牝５</v>
      </c>
      <c r="G5" s="5" t="s">
        <v>337</v>
      </c>
      <c r="H5" s="5">
        <f>VLOOKUP(B5,'ダート登録者'!$A$1:$K$25,11,0)</f>
        <v>57</v>
      </c>
      <c r="I5" s="5" t="str">
        <f>VLOOKUP(B5,'ダート登録者'!$A$2:$J$25,9,0)</f>
        <v>武豊</v>
      </c>
      <c r="J5" s="5" t="str">
        <f>VLOOKUP(B5,'ダート登録者'!$A$2:$J$25,8,0)</f>
        <v>追込</v>
      </c>
      <c r="K5" s="1" t="s">
        <v>322</v>
      </c>
      <c r="L5" s="5" t="s">
        <v>201</v>
      </c>
      <c r="M5" s="5">
        <v>2</v>
      </c>
      <c r="N5" s="5" t="str">
        <f>VLOOKUP(B5,'ダート登録者'!$A$2:$J$25,2,0)</f>
        <v>たんやお</v>
      </c>
      <c r="Q5" s="5">
        <v>2</v>
      </c>
      <c r="R5" s="12">
        <v>8</v>
      </c>
      <c r="S5" s="12">
        <v>12</v>
      </c>
      <c r="T5" s="5" t="str">
        <f t="shared" si="0"/>
        <v>ハギノジェンバラン</v>
      </c>
      <c r="U5" s="5" t="str">
        <f t="shared" si="1"/>
        <v>牝５</v>
      </c>
      <c r="V5" s="5" t="str">
        <f t="shared" si="2"/>
        <v>…………△</v>
      </c>
      <c r="W5" s="5">
        <f t="shared" si="3"/>
        <v>55</v>
      </c>
      <c r="X5" s="5" t="str">
        <f t="shared" si="4"/>
        <v>蛯名正</v>
      </c>
      <c r="Y5" s="5" t="str">
        <f t="shared" si="5"/>
        <v>差し</v>
      </c>
      <c r="Z5" s="5" t="str">
        <f t="shared" si="6"/>
        <v>○</v>
      </c>
      <c r="AA5" s="5" t="str">
        <f t="shared" si="7"/>
        <v>絶好調</v>
      </c>
      <c r="AB5" s="1" t="s">
        <v>321</v>
      </c>
      <c r="AC5" s="5">
        <f t="shared" si="8"/>
        <v>5</v>
      </c>
      <c r="AD5" s="5" t="str">
        <f t="shared" si="9"/>
        <v>ハギ</v>
      </c>
      <c r="AE5" s="5">
        <v>10</v>
      </c>
    </row>
    <row r="6" spans="2:31" ht="13.5">
      <c r="B6" s="5">
        <v>11</v>
      </c>
      <c r="C6" s="7">
        <v>3</v>
      </c>
      <c r="D6" s="7">
        <v>3</v>
      </c>
      <c r="E6" s="5" t="str">
        <f>VLOOKUP(B6,'ダート登録者'!$A$2:$J$25,4,0)</f>
        <v>ハルヒトヒルハ</v>
      </c>
      <c r="F6" s="5" t="str">
        <f>VLOOKUP(B6,'ダート登録者'!$A$2:$J$25,5,0)</f>
        <v>牡４</v>
      </c>
      <c r="G6" s="5" t="s">
        <v>338</v>
      </c>
      <c r="H6" s="5">
        <f>VLOOKUP(B6,'ダート登録者'!$A$1:$K$25,11,0)</f>
        <v>59</v>
      </c>
      <c r="I6" s="5" t="str">
        <f>VLOOKUP(B6,'ダート登録者'!$A$2:$J$25,9,0)</f>
        <v>秋山</v>
      </c>
      <c r="J6" s="5" t="str">
        <f>VLOOKUP(B6,'ダート登録者'!$A$2:$J$25,8,0)</f>
        <v>差し</v>
      </c>
      <c r="K6" s="1" t="s">
        <v>322</v>
      </c>
      <c r="L6" s="5" t="s">
        <v>203</v>
      </c>
      <c r="M6" s="5">
        <v>6</v>
      </c>
      <c r="N6" s="5" t="str">
        <f>VLOOKUP(B6,'ダート登録者'!$A$2:$J$25,2,0)</f>
        <v>春日</v>
      </c>
      <c r="Q6" s="5">
        <v>3</v>
      </c>
      <c r="R6" s="10">
        <v>6</v>
      </c>
      <c r="S6" s="10">
        <v>8</v>
      </c>
      <c r="T6" s="5" t="str">
        <f t="shared" si="0"/>
        <v>パイナップルパンチ</v>
      </c>
      <c r="U6" s="5" t="str">
        <f t="shared" si="1"/>
        <v>牡５</v>
      </c>
      <c r="V6" s="5" t="str">
        <f t="shared" si="2"/>
        <v>……………</v>
      </c>
      <c r="W6" s="5">
        <f t="shared" si="3"/>
        <v>59</v>
      </c>
      <c r="X6" s="5" t="str">
        <f t="shared" si="4"/>
        <v>ペリエ</v>
      </c>
      <c r="Y6" s="5" t="str">
        <f t="shared" si="5"/>
        <v>追込</v>
      </c>
      <c r="Z6" s="5" t="str">
        <f t="shared" si="6"/>
        <v>○</v>
      </c>
      <c r="AA6" s="5" t="str">
        <f t="shared" si="7"/>
        <v>イレ込み</v>
      </c>
      <c r="AB6" s="15" t="s">
        <v>335</v>
      </c>
      <c r="AC6" s="5">
        <f t="shared" si="8"/>
        <v>12</v>
      </c>
      <c r="AD6" s="5" t="str">
        <f t="shared" si="9"/>
        <v>Empty Self</v>
      </c>
      <c r="AE6" s="5">
        <v>9</v>
      </c>
    </row>
    <row r="7" spans="2:31" ht="13.5" customHeight="1">
      <c r="B7" s="5">
        <v>15</v>
      </c>
      <c r="C7" s="8">
        <v>4</v>
      </c>
      <c r="D7" s="8">
        <v>4</v>
      </c>
      <c r="E7" s="5" t="str">
        <f>VLOOKUP(B7,'ダート登録者'!$A$2:$J$25,4,0)</f>
        <v>レジスアイオロス</v>
      </c>
      <c r="F7" s="5" t="str">
        <f>VLOOKUP(B7,'ダート登録者'!$A$2:$J$25,5,0)</f>
        <v>牡５</v>
      </c>
      <c r="G7" s="5" t="s">
        <v>339</v>
      </c>
      <c r="H7" s="5">
        <f>VLOOKUP(B7,'ダート登録者'!$A$1:$K$25,11,0)</f>
        <v>57</v>
      </c>
      <c r="I7" s="5" t="str">
        <f>VLOOKUP(B7,'ダート登録者'!$A$2:$J$25,9,0)</f>
        <v>中谷</v>
      </c>
      <c r="J7" s="5" t="str">
        <f>VLOOKUP(B7,'ダート登録者'!$A$2:$J$25,8,0)</f>
        <v>追込</v>
      </c>
      <c r="K7" s="1" t="s">
        <v>322</v>
      </c>
      <c r="L7" s="5" t="s">
        <v>227</v>
      </c>
      <c r="M7" s="5">
        <v>10</v>
      </c>
      <c r="N7" s="5" t="str">
        <f>VLOOKUP(B7,'ダート登録者'!$A$2:$J$25,2,0)</f>
        <v>サブロー</v>
      </c>
      <c r="O7" s="49" t="s">
        <v>17</v>
      </c>
      <c r="P7" s="16"/>
      <c r="Q7" s="5">
        <v>4</v>
      </c>
      <c r="R7" s="7">
        <v>3</v>
      </c>
      <c r="S7" s="7">
        <v>3</v>
      </c>
      <c r="T7" s="5" t="str">
        <f t="shared" si="0"/>
        <v>ハルヒトヒルハ</v>
      </c>
      <c r="U7" s="5" t="str">
        <f t="shared" si="1"/>
        <v>牡４</v>
      </c>
      <c r="V7" s="5" t="str">
        <f t="shared" si="2"/>
        <v>◎…○○…</v>
      </c>
      <c r="W7" s="5">
        <f t="shared" si="3"/>
        <v>59</v>
      </c>
      <c r="X7" s="5" t="str">
        <f t="shared" si="4"/>
        <v>秋山</v>
      </c>
      <c r="Y7" s="5" t="str">
        <f t="shared" si="5"/>
        <v>差し</v>
      </c>
      <c r="Z7" s="5" t="str">
        <f t="shared" si="6"/>
        <v>○</v>
      </c>
      <c r="AA7" s="5" t="str">
        <f t="shared" si="7"/>
        <v>踏み込み</v>
      </c>
      <c r="AB7" s="1" t="s">
        <v>224</v>
      </c>
      <c r="AC7" s="5">
        <f t="shared" si="8"/>
        <v>6</v>
      </c>
      <c r="AD7" s="5" t="str">
        <f t="shared" si="9"/>
        <v>春日</v>
      </c>
      <c r="AE7" s="5">
        <v>8</v>
      </c>
    </row>
    <row r="8" spans="2:31" ht="13.5" customHeight="1">
      <c r="B8" s="5">
        <v>4</v>
      </c>
      <c r="C8" s="9">
        <v>5</v>
      </c>
      <c r="D8" s="9">
        <v>5</v>
      </c>
      <c r="E8" s="5" t="str">
        <f>VLOOKUP(B8,'ダート登録者'!$A$2:$J$25,4,0)</f>
        <v>イルストーム</v>
      </c>
      <c r="F8" s="5" t="str">
        <f>VLOOKUP(B8,'ダート登録者'!$A$2:$J$25,5,0)</f>
        <v>牡６</v>
      </c>
      <c r="G8" s="5" t="s">
        <v>340</v>
      </c>
      <c r="H8" s="5">
        <f>VLOOKUP(B8,'ダート登録者'!$A$1:$K$25,11,0)</f>
        <v>57</v>
      </c>
      <c r="I8" s="5" t="str">
        <f>VLOOKUP(B8,'ダート登録者'!$A$2:$J$25,9,0)</f>
        <v>ﾃﾞﾑｰﾛ</v>
      </c>
      <c r="J8" s="5" t="str">
        <f>VLOOKUP(B8,'ダート登録者'!$A$2:$J$25,8,0)</f>
        <v>追込</v>
      </c>
      <c r="K8" s="1" t="s">
        <v>322</v>
      </c>
      <c r="L8" s="5" t="s">
        <v>226</v>
      </c>
      <c r="M8" s="5">
        <v>1</v>
      </c>
      <c r="N8" s="5" t="str">
        <f>VLOOKUP(B8,'ダート登録者'!$A$2:$J$25,2,0)</f>
        <v>im</v>
      </c>
      <c r="O8" s="49"/>
      <c r="P8" s="16"/>
      <c r="Q8" s="5">
        <v>5</v>
      </c>
      <c r="R8" s="11">
        <v>7</v>
      </c>
      <c r="S8" s="11">
        <v>10</v>
      </c>
      <c r="T8" s="5" t="str">
        <f t="shared" si="0"/>
        <v>マサトシジンジン</v>
      </c>
      <c r="U8" s="5" t="str">
        <f t="shared" si="1"/>
        <v>牡４</v>
      </c>
      <c r="V8" s="5" t="str">
        <f t="shared" si="2"/>
        <v>…△………</v>
      </c>
      <c r="W8" s="5">
        <f t="shared" si="3"/>
        <v>59</v>
      </c>
      <c r="X8" s="5" t="str">
        <f t="shared" si="4"/>
        <v>柴田善</v>
      </c>
      <c r="Y8" s="5" t="str">
        <f t="shared" si="5"/>
        <v>追込</v>
      </c>
      <c r="Z8" s="5" t="str">
        <f t="shared" si="6"/>
        <v>○</v>
      </c>
      <c r="AA8" s="5" t="str">
        <f t="shared" si="7"/>
        <v>イレ込み</v>
      </c>
      <c r="AB8" s="15" t="s">
        <v>221</v>
      </c>
      <c r="AC8" s="5">
        <f t="shared" si="8"/>
        <v>11</v>
      </c>
      <c r="AD8" s="5" t="str">
        <f t="shared" si="9"/>
        <v>まさとし</v>
      </c>
      <c r="AE8" s="5">
        <v>7</v>
      </c>
    </row>
    <row r="9" spans="2:31" ht="13.5" customHeight="1">
      <c r="B9" s="5">
        <v>17</v>
      </c>
      <c r="C9" s="9">
        <v>5</v>
      </c>
      <c r="D9" s="9">
        <v>6</v>
      </c>
      <c r="E9" s="5" t="str">
        <f>VLOOKUP(B9,'ダート登録者'!$A$2:$J$25,4,0)</f>
        <v>ガルヴァック</v>
      </c>
      <c r="F9" s="5" t="str">
        <f>VLOOKUP(B9,'ダート登録者'!$A$2:$J$25,5,0)</f>
        <v>牝６</v>
      </c>
      <c r="G9" s="5" t="s">
        <v>341</v>
      </c>
      <c r="H9" s="5">
        <f>VLOOKUP(B9,'ダート登録者'!$A$1:$K$25,11,0)</f>
        <v>55</v>
      </c>
      <c r="I9" s="5" t="s">
        <v>314</v>
      </c>
      <c r="J9" s="5" t="str">
        <f>VLOOKUP(B9,'ダート登録者'!$A$2:$J$25,8,0)</f>
        <v>先行</v>
      </c>
      <c r="K9" s="1" t="s">
        <v>322</v>
      </c>
      <c r="L9" s="5" t="s">
        <v>201</v>
      </c>
      <c r="M9" s="5">
        <v>4</v>
      </c>
      <c r="N9" s="5" t="str">
        <f>VLOOKUP(B9,'ダート登録者'!$A$2:$J$25,2,0)</f>
        <v>ジエンド</v>
      </c>
      <c r="O9" s="49"/>
      <c r="P9" s="16"/>
      <c r="Q9" s="5">
        <v>6</v>
      </c>
      <c r="R9" s="6">
        <v>2</v>
      </c>
      <c r="S9" s="6">
        <v>2</v>
      </c>
      <c r="T9" s="5" t="str">
        <f t="shared" si="0"/>
        <v>ヤオゼニス</v>
      </c>
      <c r="U9" s="5" t="str">
        <f t="shared" si="1"/>
        <v>牝５</v>
      </c>
      <c r="V9" s="5" t="str">
        <f t="shared" si="2"/>
        <v>…◎△▲○</v>
      </c>
      <c r="W9" s="5">
        <f t="shared" si="3"/>
        <v>57</v>
      </c>
      <c r="X9" s="5" t="str">
        <f t="shared" si="4"/>
        <v>武豊</v>
      </c>
      <c r="Y9" s="5" t="str">
        <f t="shared" si="5"/>
        <v>追込</v>
      </c>
      <c r="Z9" s="5" t="str">
        <f t="shared" si="6"/>
        <v>○</v>
      </c>
      <c r="AA9" s="5" t="str">
        <f t="shared" si="7"/>
        <v>絶好調</v>
      </c>
      <c r="AB9" s="15" t="s">
        <v>222</v>
      </c>
      <c r="AC9" s="5">
        <f t="shared" si="8"/>
        <v>2</v>
      </c>
      <c r="AD9" s="5" t="str">
        <f t="shared" si="9"/>
        <v>たんやお</v>
      </c>
      <c r="AE9" s="5">
        <v>6</v>
      </c>
    </row>
    <row r="10" spans="2:31" ht="13.5" customHeight="1">
      <c r="B10" s="5">
        <v>1</v>
      </c>
      <c r="C10" s="10">
        <v>6</v>
      </c>
      <c r="D10" s="10">
        <v>7</v>
      </c>
      <c r="E10" s="5" t="str">
        <f>VLOOKUP(B10,'ダート登録者'!$A$2:$J$25,4,0)</f>
        <v>スティザム</v>
      </c>
      <c r="F10" s="5" t="str">
        <f>VLOOKUP(B10,'ダート登録者'!$A$2:$J$25,5,0)</f>
        <v>牡４</v>
      </c>
      <c r="G10" s="5" t="s">
        <v>342</v>
      </c>
      <c r="H10" s="5">
        <f>VLOOKUP(B10,'ダート登録者'!$A$1:$K$25,11,0)</f>
        <v>57</v>
      </c>
      <c r="I10" s="5" t="str">
        <f>VLOOKUP(B10,'ダート登録者'!$A$2:$J$25,9,0)</f>
        <v>柴原</v>
      </c>
      <c r="J10" s="5" t="str">
        <f>VLOOKUP(B10,'ダート登録者'!$A$2:$J$25,8,0)</f>
        <v>差し</v>
      </c>
      <c r="K10" s="1" t="s">
        <v>322</v>
      </c>
      <c r="L10" s="5" t="s">
        <v>203</v>
      </c>
      <c r="M10" s="5">
        <v>8</v>
      </c>
      <c r="N10" s="5" t="str">
        <f>VLOOKUP(B10,'ダート登録者'!$A$2:$J$25,2,0)</f>
        <v>daisuke</v>
      </c>
      <c r="O10" s="49" t="s">
        <v>18</v>
      </c>
      <c r="P10" s="16"/>
      <c r="Q10" s="5">
        <v>7</v>
      </c>
      <c r="R10" s="9">
        <v>5</v>
      </c>
      <c r="S10" s="9">
        <v>5</v>
      </c>
      <c r="T10" s="5" t="str">
        <f t="shared" si="0"/>
        <v>イルストーム</v>
      </c>
      <c r="U10" s="5" t="str">
        <f t="shared" si="1"/>
        <v>牡６</v>
      </c>
      <c r="V10" s="5" t="str">
        <f t="shared" si="2"/>
        <v>△△◎◎◎</v>
      </c>
      <c r="W10" s="5">
        <f t="shared" si="3"/>
        <v>57</v>
      </c>
      <c r="X10" s="5" t="str">
        <f t="shared" si="4"/>
        <v>ﾃﾞﾑｰﾛ</v>
      </c>
      <c r="Y10" s="5" t="str">
        <f t="shared" si="5"/>
        <v>追込</v>
      </c>
      <c r="Z10" s="5" t="str">
        <f t="shared" si="6"/>
        <v>○</v>
      </c>
      <c r="AA10" s="5" t="str">
        <f t="shared" si="7"/>
        <v>気合</v>
      </c>
      <c r="AB10" s="1" t="s">
        <v>224</v>
      </c>
      <c r="AC10" s="5">
        <f t="shared" si="8"/>
        <v>1</v>
      </c>
      <c r="AD10" s="5" t="str">
        <f t="shared" si="9"/>
        <v>im</v>
      </c>
      <c r="AE10" s="5">
        <v>5</v>
      </c>
    </row>
    <row r="11" spans="2:31" ht="13.5" customHeight="1">
      <c r="B11" s="5">
        <v>3</v>
      </c>
      <c r="C11" s="10">
        <v>6</v>
      </c>
      <c r="D11" s="10">
        <v>8</v>
      </c>
      <c r="E11" s="5" t="str">
        <f>VLOOKUP(B11,'ダート登録者'!$A$2:$J$25,4,0)</f>
        <v>パイナップルパンチ</v>
      </c>
      <c r="F11" s="5" t="str">
        <f>VLOOKUP(B11,'ダート登録者'!$A$2:$J$25,5,0)</f>
        <v>牡５</v>
      </c>
      <c r="G11" s="5" t="s">
        <v>243</v>
      </c>
      <c r="H11" s="5">
        <f>VLOOKUP(B11,'ダート登録者'!$A$1:$K$25,11,0)</f>
        <v>59</v>
      </c>
      <c r="I11" s="5" t="str">
        <f>VLOOKUP(B11,'ダート登録者'!$A$2:$J$25,9,0)</f>
        <v>ペリエ</v>
      </c>
      <c r="J11" s="5" t="str">
        <f>VLOOKUP(B11,'ダート登録者'!$A$2:$J$25,8,0)</f>
        <v>追込</v>
      </c>
      <c r="K11" s="1" t="s">
        <v>322</v>
      </c>
      <c r="L11" s="5" t="s">
        <v>200</v>
      </c>
      <c r="M11" s="5">
        <v>12</v>
      </c>
      <c r="N11" s="5" t="str">
        <f>VLOOKUP(B11,'ダート登録者'!$A$2:$J$25,2,0)</f>
        <v>Empty Self</v>
      </c>
      <c r="O11" s="49"/>
      <c r="P11" s="16"/>
      <c r="Q11" s="5">
        <v>8</v>
      </c>
      <c r="R11" s="12">
        <v>8</v>
      </c>
      <c r="S11" s="12">
        <v>11</v>
      </c>
      <c r="T11" s="5" t="str">
        <f t="shared" si="0"/>
        <v>グランドフィナーレ</v>
      </c>
      <c r="U11" s="5" t="str">
        <f t="shared" si="1"/>
        <v>牝５</v>
      </c>
      <c r="V11" s="5" t="str">
        <f t="shared" si="2"/>
        <v>▲○▲△△</v>
      </c>
      <c r="W11" s="5">
        <f t="shared" si="3"/>
        <v>57</v>
      </c>
      <c r="X11" s="5" t="str">
        <f t="shared" si="4"/>
        <v>武幸</v>
      </c>
      <c r="Y11" s="5" t="str">
        <f t="shared" si="5"/>
        <v>差し</v>
      </c>
      <c r="Z11" s="5" t="str">
        <f t="shared" si="6"/>
        <v>○</v>
      </c>
      <c r="AA11" s="5" t="str">
        <f t="shared" si="7"/>
        <v>イレ込み</v>
      </c>
      <c r="AB11" s="15" t="s">
        <v>223</v>
      </c>
      <c r="AC11" s="5">
        <f t="shared" si="8"/>
        <v>3</v>
      </c>
      <c r="AD11" s="5" t="str">
        <f t="shared" si="9"/>
        <v>KORN</v>
      </c>
      <c r="AE11" s="5">
        <v>4</v>
      </c>
    </row>
    <row r="12" spans="2:31" ht="13.5" customHeight="1">
      <c r="B12" s="5">
        <v>8</v>
      </c>
      <c r="C12" s="11">
        <v>7</v>
      </c>
      <c r="D12" s="11">
        <v>9</v>
      </c>
      <c r="E12" s="5" t="str">
        <f>VLOOKUP(B12,'ダート登録者'!$A$2:$J$25,4,0)</f>
        <v>ワイズアサルト</v>
      </c>
      <c r="F12" s="5" t="str">
        <f>VLOOKUP(B12,'ダート登録者'!$A$2:$J$25,5,0)</f>
        <v>牡５</v>
      </c>
      <c r="G12" s="5" t="s">
        <v>210</v>
      </c>
      <c r="H12" s="5">
        <f>VLOOKUP(B12,'ダート登録者'!$A$1:$K$25,11,0)</f>
        <v>57</v>
      </c>
      <c r="I12" s="5" t="str">
        <f>VLOOKUP(B12,'ダート登録者'!$A$2:$J$25,9,0)</f>
        <v>幸</v>
      </c>
      <c r="J12" s="5" t="str">
        <f>VLOOKUP(B12,'ダート登録者'!$A$2:$J$25,8,0)</f>
        <v>追込</v>
      </c>
      <c r="K12" s="1" t="s">
        <v>322</v>
      </c>
      <c r="L12" s="5" t="s">
        <v>202</v>
      </c>
      <c r="M12" s="5">
        <v>9</v>
      </c>
      <c r="N12" s="5" t="str">
        <f>VLOOKUP(B12,'ダート登録者'!$A$2:$J$25,2,0)</f>
        <v>yuonero</v>
      </c>
      <c r="O12" s="49"/>
      <c r="P12" s="16"/>
      <c r="Q12" s="5">
        <v>9</v>
      </c>
      <c r="R12" s="8">
        <v>4</v>
      </c>
      <c r="S12" s="8">
        <v>4</v>
      </c>
      <c r="T12" s="5" t="str">
        <f t="shared" si="0"/>
        <v>レジスアイオロス</v>
      </c>
      <c r="U12" s="5" t="str">
        <f t="shared" si="1"/>
        <v>牡５</v>
      </c>
      <c r="V12" s="5" t="str">
        <f t="shared" si="2"/>
        <v>……△……</v>
      </c>
      <c r="W12" s="5">
        <f t="shared" si="3"/>
        <v>57</v>
      </c>
      <c r="X12" s="5" t="str">
        <f t="shared" si="4"/>
        <v>中谷</v>
      </c>
      <c r="Y12" s="5" t="str">
        <f t="shared" si="5"/>
        <v>追込</v>
      </c>
      <c r="Z12" s="5" t="str">
        <f t="shared" si="6"/>
        <v>○</v>
      </c>
      <c r="AA12" s="5" t="str">
        <f t="shared" si="7"/>
        <v>のんびり</v>
      </c>
      <c r="AB12" s="15" t="s">
        <v>222</v>
      </c>
      <c r="AC12" s="5">
        <f t="shared" si="8"/>
        <v>10</v>
      </c>
      <c r="AD12" s="5" t="str">
        <f t="shared" si="9"/>
        <v>サブロー</v>
      </c>
      <c r="AE12" s="5">
        <v>3</v>
      </c>
    </row>
    <row r="13" spans="2:31" ht="13.5">
      <c r="B13" s="5">
        <v>23</v>
      </c>
      <c r="C13" s="11">
        <v>7</v>
      </c>
      <c r="D13" s="11">
        <v>10</v>
      </c>
      <c r="E13" s="5" t="str">
        <f>VLOOKUP(B13,'ダート登録者'!$A$2:$J$25,4,0)</f>
        <v>マサトシジンジン</v>
      </c>
      <c r="F13" s="5" t="str">
        <f>VLOOKUP(B13,'ダート登録者'!$A$2:$J$25,5,0)</f>
        <v>牡４</v>
      </c>
      <c r="G13" s="5" t="s">
        <v>343</v>
      </c>
      <c r="H13" s="5">
        <f>VLOOKUP(B13,'ダート登録者'!$A$1:$K$25,11,0)</f>
        <v>59</v>
      </c>
      <c r="I13" s="5" t="s">
        <v>345</v>
      </c>
      <c r="J13" s="5" t="str">
        <f>VLOOKUP(B13,'ダート登録者'!$A$2:$J$25,8,0)</f>
        <v>追込</v>
      </c>
      <c r="K13" s="1" t="s">
        <v>322</v>
      </c>
      <c r="L13" s="5" t="s">
        <v>200</v>
      </c>
      <c r="M13" s="5">
        <v>11</v>
      </c>
      <c r="N13" s="5" t="str">
        <f>VLOOKUP(B13,'ダート登録者'!$A$2:$J$25,2,0)</f>
        <v>まさとし</v>
      </c>
      <c r="Q13" s="5">
        <v>10</v>
      </c>
      <c r="R13" s="11">
        <v>7</v>
      </c>
      <c r="S13" s="11">
        <v>9</v>
      </c>
      <c r="T13" s="5" t="str">
        <f t="shared" si="0"/>
        <v>ワイズアサルト</v>
      </c>
      <c r="U13" s="5" t="str">
        <f t="shared" si="1"/>
        <v>牡５</v>
      </c>
      <c r="V13" s="5" t="str">
        <f t="shared" si="2"/>
        <v>……………</v>
      </c>
      <c r="W13" s="5">
        <f t="shared" si="3"/>
        <v>57</v>
      </c>
      <c r="X13" s="5" t="str">
        <f t="shared" si="4"/>
        <v>幸</v>
      </c>
      <c r="Y13" s="5" t="str">
        <f t="shared" si="5"/>
        <v>追込</v>
      </c>
      <c r="Z13" s="5" t="str">
        <f t="shared" si="6"/>
        <v>○</v>
      </c>
      <c r="AA13" s="5" t="str">
        <f t="shared" si="7"/>
        <v>デキ悪く</v>
      </c>
      <c r="AB13" s="1" t="s">
        <v>224</v>
      </c>
      <c r="AC13" s="5">
        <f t="shared" si="8"/>
        <v>9</v>
      </c>
      <c r="AD13" s="5" t="str">
        <f t="shared" si="9"/>
        <v>yuonero</v>
      </c>
      <c r="AE13" s="5">
        <v>2</v>
      </c>
    </row>
    <row r="14" spans="2:31" ht="13.5">
      <c r="B14" s="5">
        <v>6</v>
      </c>
      <c r="C14" s="12">
        <v>8</v>
      </c>
      <c r="D14" s="12">
        <v>11</v>
      </c>
      <c r="E14" s="5" t="str">
        <f>VLOOKUP(B14,'ダート登録者'!$A$2:$J$25,4,0)</f>
        <v>グランドフィナーレ</v>
      </c>
      <c r="F14" s="5" t="str">
        <f>VLOOKUP(B14,'ダート登録者'!$A$2:$J$25,5,0)</f>
        <v>牝５</v>
      </c>
      <c r="G14" s="5" t="s">
        <v>344</v>
      </c>
      <c r="H14" s="5">
        <f>VLOOKUP(B14,'ダート登録者'!$A$1:$K$25,11,0)</f>
        <v>57</v>
      </c>
      <c r="I14" s="5" t="str">
        <f>VLOOKUP(B14,'ダート登録者'!$A$2:$J$25,9,0)</f>
        <v>武幸</v>
      </c>
      <c r="J14" s="5" t="str">
        <f>VLOOKUP(B14,'ダート登録者'!$A$2:$J$25,8,0)</f>
        <v>差し</v>
      </c>
      <c r="K14" s="1" t="s">
        <v>322</v>
      </c>
      <c r="L14" s="5" t="s">
        <v>200</v>
      </c>
      <c r="M14" s="5">
        <v>3</v>
      </c>
      <c r="N14" s="5" t="str">
        <f>VLOOKUP(B14,'ダート登録者'!$A$2:$J$25,2,0)</f>
        <v>KORN</v>
      </c>
      <c r="Q14" s="5">
        <v>11</v>
      </c>
      <c r="R14" s="10">
        <v>6</v>
      </c>
      <c r="S14" s="10">
        <v>7</v>
      </c>
      <c r="T14" s="5" t="str">
        <f t="shared" si="0"/>
        <v>スティザム</v>
      </c>
      <c r="U14" s="5" t="str">
        <f t="shared" si="1"/>
        <v>牡４</v>
      </c>
      <c r="V14" s="5" t="str">
        <f t="shared" si="2"/>
        <v>○△…△…</v>
      </c>
      <c r="W14" s="5">
        <f t="shared" si="3"/>
        <v>57</v>
      </c>
      <c r="X14" s="5" t="str">
        <f t="shared" si="4"/>
        <v>柴原</v>
      </c>
      <c r="Y14" s="5" t="str">
        <f t="shared" si="5"/>
        <v>差し</v>
      </c>
      <c r="Z14" s="5" t="str">
        <f t="shared" si="6"/>
        <v>○</v>
      </c>
      <c r="AA14" s="5" t="str">
        <f t="shared" si="7"/>
        <v>踏み込み</v>
      </c>
      <c r="AB14" s="1" t="s">
        <v>224</v>
      </c>
      <c r="AC14" s="5">
        <f t="shared" si="8"/>
        <v>8</v>
      </c>
      <c r="AD14" s="5" t="str">
        <f t="shared" si="9"/>
        <v>daisuke</v>
      </c>
      <c r="AE14" s="5">
        <v>1</v>
      </c>
    </row>
    <row r="15" spans="2:31" ht="14.25" thickBot="1">
      <c r="B15" s="5">
        <v>20</v>
      </c>
      <c r="C15" s="12">
        <v>8</v>
      </c>
      <c r="D15" s="12">
        <v>12</v>
      </c>
      <c r="E15" s="5" t="str">
        <f>VLOOKUP(B15,'ダート登録者'!$A$2:$J$25,4,0)</f>
        <v>ハギノジェンバラン</v>
      </c>
      <c r="F15" s="5" t="str">
        <f>VLOOKUP(B15,'ダート登録者'!$A$2:$J$25,5,0)</f>
        <v>牝５</v>
      </c>
      <c r="G15" s="5" t="s">
        <v>249</v>
      </c>
      <c r="H15" s="5">
        <f>VLOOKUP(B15,'ダート登録者'!$A$1:$K$25,11,0)</f>
        <v>55</v>
      </c>
      <c r="I15" s="5" t="str">
        <f>VLOOKUP(B15,'ダート登録者'!$A$2:$J$25,9,0)</f>
        <v>蛯名正</v>
      </c>
      <c r="J15" s="5" t="str">
        <f>VLOOKUP(B15,'ダート登録者'!$A$2:$J$25,8,0)</f>
        <v>差し</v>
      </c>
      <c r="K15" s="1" t="s">
        <v>322</v>
      </c>
      <c r="L15" s="5" t="s">
        <v>201</v>
      </c>
      <c r="M15" s="5">
        <v>5</v>
      </c>
      <c r="N15" s="5" t="str">
        <f>VLOOKUP(B15,'ダート登録者'!$A$2:$J$25,2,0)</f>
        <v>ハギ</v>
      </c>
      <c r="Q15" s="39">
        <v>12</v>
      </c>
      <c r="R15" s="40">
        <v>5</v>
      </c>
      <c r="S15" s="40">
        <v>6</v>
      </c>
      <c r="T15" s="39" t="str">
        <f t="shared" si="0"/>
        <v>ガルヴァック</v>
      </c>
      <c r="U15" s="39" t="str">
        <f t="shared" si="1"/>
        <v>牝６</v>
      </c>
      <c r="V15" s="39" t="str">
        <f t="shared" si="2"/>
        <v>△………▲</v>
      </c>
      <c r="W15" s="39">
        <f t="shared" si="3"/>
        <v>55</v>
      </c>
      <c r="X15" s="39" t="str">
        <f t="shared" si="4"/>
        <v>安藤勝</v>
      </c>
      <c r="Y15" s="39" t="str">
        <f t="shared" si="5"/>
        <v>先行</v>
      </c>
      <c r="Z15" s="39" t="str">
        <f t="shared" si="6"/>
        <v>○</v>
      </c>
      <c r="AA15" s="39" t="str">
        <f t="shared" si="7"/>
        <v>絶好調</v>
      </c>
      <c r="AB15" s="44" t="s">
        <v>335</v>
      </c>
      <c r="AC15" s="39">
        <f t="shared" si="8"/>
        <v>4</v>
      </c>
      <c r="AD15" s="39" t="str">
        <f t="shared" si="9"/>
        <v>ジエンド</v>
      </c>
      <c r="AE15" s="39">
        <v>1</v>
      </c>
    </row>
    <row r="16" spans="17:31" ht="13.5">
      <c r="Q16" s="54" t="s">
        <v>346</v>
      </c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6"/>
    </row>
    <row r="17" spans="17:31" ht="13.5">
      <c r="Q17" s="57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8"/>
    </row>
    <row r="18" spans="17:31" ht="14.25" thickBot="1">
      <c r="Q18" s="59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1"/>
    </row>
  </sheetData>
  <mergeCells count="5">
    <mergeCell ref="B2:N2"/>
    <mergeCell ref="Q16:AE18"/>
    <mergeCell ref="O7:O9"/>
    <mergeCell ref="O10:O12"/>
    <mergeCell ref="Q2:AE2"/>
  </mergeCells>
  <printOptions/>
  <pageMargins left="0.75" right="0.75" top="1" bottom="1" header="0.512" footer="0.512"/>
  <pageSetup orientation="portrait" paperSize="9" r:id="rId1"/>
  <ignoredErrors>
    <ignoredError sqref="AB4:A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</dc:creator>
  <cp:keywords/>
  <dc:description/>
  <cp:lastModifiedBy>向</cp:lastModifiedBy>
  <dcterms:created xsi:type="dcterms:W3CDTF">2007-10-20T20:09:29Z</dcterms:created>
  <dcterms:modified xsi:type="dcterms:W3CDTF">2007-12-05T14:56:05Z</dcterms:modified>
  <cp:category/>
  <cp:version/>
  <cp:contentType/>
  <cp:contentStatus/>
</cp:coreProperties>
</file>