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まいど\My Pictures\般\"/>
    </mc:Choice>
  </mc:AlternateContent>
  <bookViews>
    <workbookView xWindow="0" yWindow="0" windowWidth="20490" windowHeight="6420" firstSheet="1" activeTab="5"/>
  </bookViews>
  <sheets>
    <sheet name="Sheet1 (2)" sheetId="3" r:id="rId1"/>
    <sheet name="Sheet1" sheetId="4" r:id="rId2"/>
    <sheet name="真四角" sheetId="5" r:id="rId3"/>
    <sheet name="長方形" sheetId="9" r:id="rId4"/>
    <sheet name="五角形" sheetId="11" r:id="rId5"/>
    <sheet name="doriru" sheetId="12" r:id="rId6"/>
    <sheet name="Sheet5" sheetId="8" r:id="rId7"/>
  </sheets>
  <calcPr calcId="152511" iterate="1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1" l="1"/>
  <c r="O6" i="12"/>
  <c r="O5" i="12"/>
  <c r="O3" i="12"/>
  <c r="D28" i="12"/>
  <c r="D31" i="12"/>
  <c r="D22" i="12"/>
  <c r="D30" i="12"/>
  <c r="D27" i="12"/>
  <c r="D24" i="12"/>
  <c r="D21" i="12"/>
  <c r="D18" i="12"/>
  <c r="I19" i="12"/>
  <c r="H19" i="12"/>
  <c r="J19" i="12" s="1" a="1"/>
  <c r="G19" i="12"/>
  <c r="J18" i="12"/>
  <c r="I18" i="12"/>
  <c r="H18" i="12"/>
  <c r="G18" i="12"/>
  <c r="J18" i="12" s="1" a="1"/>
  <c r="K18" i="12" s="1"/>
  <c r="D9" i="12"/>
  <c r="D12" i="12" s="1"/>
  <c r="H19" i="11"/>
  <c r="G19" i="11"/>
  <c r="I19" i="11" s="1" a="1"/>
  <c r="F19" i="11"/>
  <c r="H18" i="11"/>
  <c r="G18" i="11"/>
  <c r="F18" i="11"/>
  <c r="I18" i="11" s="1" a="1"/>
  <c r="C9" i="11"/>
  <c r="C11" i="11" s="1"/>
  <c r="C13" i="11" s="1"/>
  <c r="H16" i="9"/>
  <c r="G16" i="9"/>
  <c r="F16" i="9"/>
  <c r="H15" i="9"/>
  <c r="G15" i="9"/>
  <c r="F15" i="9"/>
  <c r="I15" i="9" s="1" a="1"/>
  <c r="C6" i="9"/>
  <c r="G6" i="5"/>
  <c r="G8" i="5" s="1"/>
  <c r="G9" i="5" s="1"/>
  <c r="I16" i="5" a="1"/>
  <c r="K16" i="5" s="1"/>
  <c r="I15" i="5" a="1"/>
  <c r="I15" i="5" s="1"/>
  <c r="J15" i="5"/>
  <c r="F16" i="5"/>
  <c r="G16" i="5"/>
  <c r="H16" i="5"/>
  <c r="G15" i="5"/>
  <c r="H15" i="5"/>
  <c r="F15" i="5"/>
  <c r="AD17" i="3"/>
  <c r="AD16" i="3"/>
  <c r="AC16" i="3"/>
  <c r="AB16" i="3"/>
  <c r="AD15" i="3"/>
  <c r="AC15" i="3"/>
  <c r="AB15" i="3"/>
  <c r="AA17" i="3"/>
  <c r="AA16" i="3"/>
  <c r="Z16" i="3"/>
  <c r="Y16" i="3"/>
  <c r="AA15" i="3"/>
  <c r="Z15" i="3"/>
  <c r="Y15" i="3"/>
  <c r="V16" i="3"/>
  <c r="W16" i="3"/>
  <c r="X16" i="3"/>
  <c r="W17" i="3"/>
  <c r="Z17" i="3" s="1"/>
  <c r="AC17" i="3" s="1"/>
  <c r="X17" i="3"/>
  <c r="W15" i="3"/>
  <c r="X15" i="3"/>
  <c r="V15" i="3"/>
  <c r="K12" i="3"/>
  <c r="N12" i="3" s="1"/>
  <c r="I12" i="3"/>
  <c r="G15" i="3" s="1"/>
  <c r="H16" i="3" s="1"/>
  <c r="L12" i="3"/>
  <c r="K15" i="3" s="1"/>
  <c r="J16" i="3" s="1"/>
  <c r="D13" i="12" l="1"/>
  <c r="F7" i="12" s="1"/>
  <c r="C8" i="9"/>
  <c r="F6" i="12"/>
  <c r="F12" i="12"/>
  <c r="L19" i="12"/>
  <c r="J19" i="12"/>
  <c r="K19" i="12"/>
  <c r="L18" i="12"/>
  <c r="J18" i="11"/>
  <c r="K18" i="11"/>
  <c r="I18" i="11"/>
  <c r="K19" i="11"/>
  <c r="I19" i="11"/>
  <c r="J19" i="11"/>
  <c r="J15" i="9"/>
  <c r="K15" i="9"/>
  <c r="I15" i="9"/>
  <c r="I16" i="9" a="1"/>
  <c r="H9" i="5"/>
  <c r="K15" i="5"/>
  <c r="J16" i="5"/>
  <c r="I16" i="5"/>
  <c r="Q12" i="3"/>
  <c r="O12" i="3"/>
  <c r="M15" i="3" s="1"/>
  <c r="N16" i="3" s="1"/>
  <c r="J15" i="3"/>
  <c r="H15" i="3"/>
  <c r="G16" i="3" s="1"/>
  <c r="R7" i="3"/>
  <c r="Q7" i="3" s="1"/>
  <c r="Q6" i="3" s="1"/>
  <c r="F16" i="12" l="1"/>
  <c r="F10" i="12"/>
  <c r="F13" i="12"/>
  <c r="C9" i="9"/>
  <c r="D9" i="9" s="1"/>
  <c r="I4" i="5"/>
  <c r="G11" i="5"/>
  <c r="F12" i="5" s="1"/>
  <c r="D12" i="11"/>
  <c r="D13" i="11"/>
  <c r="F9" i="12"/>
  <c r="F15" i="12"/>
  <c r="K16" i="9"/>
  <c r="I16" i="9"/>
  <c r="J16" i="9"/>
  <c r="J10" i="5"/>
  <c r="I10" i="5"/>
  <c r="I7" i="5"/>
  <c r="F11" i="5"/>
  <c r="G12" i="5" s="1"/>
  <c r="J7" i="5"/>
  <c r="J4" i="5"/>
  <c r="G28" i="3" a="1"/>
  <c r="G28" i="3" s="1"/>
  <c r="N15" i="3"/>
  <c r="M16" i="3" s="1"/>
  <c r="G29" i="3" a="1"/>
  <c r="I29" i="3" s="1"/>
  <c r="G22" i="3" a="1"/>
  <c r="G23" i="3" a="1"/>
  <c r="I23" i="3" s="1"/>
  <c r="H29" i="3"/>
  <c r="G25" i="3" a="1"/>
  <c r="G19" i="3" a="1"/>
  <c r="G26" i="3" a="1"/>
  <c r="G20" i="3" a="1"/>
  <c r="K16" i="3"/>
  <c r="Q5" i="3"/>
  <c r="J13" i="12" l="1"/>
  <c r="I4" i="9"/>
  <c r="J4" i="9"/>
  <c r="J7" i="9"/>
  <c r="J10" i="9"/>
  <c r="G11" i="9"/>
  <c r="F12" i="9" s="1"/>
  <c r="I7" i="9"/>
  <c r="I10" i="9"/>
  <c r="F11" i="9"/>
  <c r="G12" i="9" s="1"/>
  <c r="I4" i="11"/>
  <c r="J7" i="11"/>
  <c r="I10" i="11"/>
  <c r="J13" i="11"/>
  <c r="G14" i="11"/>
  <c r="F15" i="11" s="1"/>
  <c r="J4" i="11"/>
  <c r="I7" i="11"/>
  <c r="J10" i="11"/>
  <c r="I13" i="11"/>
  <c r="F14" i="11"/>
  <c r="G15" i="11" s="1"/>
  <c r="H5" i="12"/>
  <c r="G6" i="12" s="1"/>
  <c r="J7" i="12"/>
  <c r="K13" i="12"/>
  <c r="K10" i="12"/>
  <c r="K7" i="12"/>
  <c r="H11" i="12"/>
  <c r="G12" i="12" s="1"/>
  <c r="H14" i="12"/>
  <c r="G15" i="12" s="1"/>
  <c r="J4" i="12"/>
  <c r="J10" i="12"/>
  <c r="H8" i="12"/>
  <c r="G9" i="12" s="1"/>
  <c r="G8" i="12"/>
  <c r="H9" i="12" s="1"/>
  <c r="G11" i="12"/>
  <c r="H12" i="12" s="1"/>
  <c r="G5" i="12"/>
  <c r="H6" i="12" s="1"/>
  <c r="G14" i="12"/>
  <c r="H15" i="12" s="1"/>
  <c r="K4" i="12"/>
  <c r="G24" i="12" a="1"/>
  <c r="F19" i="5" a="1"/>
  <c r="F19" i="5" s="1"/>
  <c r="F18" i="5" a="1"/>
  <c r="F18" i="5" s="1"/>
  <c r="G29" i="3"/>
  <c r="H23" i="3"/>
  <c r="G23" i="3"/>
  <c r="I28" i="3"/>
  <c r="H28" i="3"/>
  <c r="J28" i="3" s="1" a="1"/>
  <c r="I22" i="3"/>
  <c r="G22" i="3"/>
  <c r="J22" i="3" s="1" a="1"/>
  <c r="K22" i="3" s="1"/>
  <c r="N22" i="3" s="1"/>
  <c r="Q22" i="3" s="1"/>
  <c r="T22" i="3" s="1"/>
  <c r="W22" i="3" s="1"/>
  <c r="H22" i="3"/>
  <c r="J29" i="3" a="1"/>
  <c r="L29" i="3" s="1"/>
  <c r="I20" i="3"/>
  <c r="L20" i="3" s="1"/>
  <c r="O20" i="3" s="1"/>
  <c r="R20" i="3" s="1"/>
  <c r="U20" i="3" s="1"/>
  <c r="X20" i="3" s="1"/>
  <c r="AA20" i="3" s="1"/>
  <c r="H20" i="3"/>
  <c r="K20" i="3" s="1"/>
  <c r="N20" i="3" s="1"/>
  <c r="Q20" i="3" s="1"/>
  <c r="T20" i="3" s="1"/>
  <c r="W20" i="3" s="1"/>
  <c r="Z20" i="3" s="1"/>
  <c r="G20" i="3"/>
  <c r="J20" i="3" s="1"/>
  <c r="M20" i="3" s="1"/>
  <c r="P20" i="3" s="1"/>
  <c r="S20" i="3" s="1"/>
  <c r="V20" i="3" s="1"/>
  <c r="Y20" i="3" s="1"/>
  <c r="I19" i="3"/>
  <c r="L19" i="3" s="1"/>
  <c r="O19" i="3" s="1"/>
  <c r="R19" i="3" s="1"/>
  <c r="U19" i="3" s="1"/>
  <c r="X19" i="3" s="1"/>
  <c r="AA19" i="3" s="1"/>
  <c r="H19" i="3"/>
  <c r="K19" i="3" s="1"/>
  <c r="N19" i="3" s="1"/>
  <c r="Q19" i="3" s="1"/>
  <c r="T19" i="3" s="1"/>
  <c r="W19" i="3" s="1"/>
  <c r="Z19" i="3" s="1"/>
  <c r="G19" i="3"/>
  <c r="J19" i="3" s="1"/>
  <c r="M19" i="3" s="1"/>
  <c r="P19" i="3" s="1"/>
  <c r="S19" i="3" s="1"/>
  <c r="V19" i="3" s="1"/>
  <c r="Y19" i="3" s="1"/>
  <c r="I26" i="3"/>
  <c r="H26" i="3"/>
  <c r="G26" i="3"/>
  <c r="I25" i="3"/>
  <c r="H25" i="3"/>
  <c r="G25" i="3"/>
  <c r="R12" i="3"/>
  <c r="V17" i="3" s="1"/>
  <c r="Y17" i="3" s="1"/>
  <c r="AB17" i="3" s="1"/>
  <c r="F19" i="9" l="1" a="1"/>
  <c r="H19" i="9" s="1"/>
  <c r="F8" i="9" a="1"/>
  <c r="F9" i="9" s="1"/>
  <c r="F18" i="9" a="1"/>
  <c r="F18" i="9" s="1"/>
  <c r="F11" i="11" a="1"/>
  <c r="F13" i="11" s="1"/>
  <c r="F22" i="11" a="1"/>
  <c r="F22" i="11" s="1"/>
  <c r="F21" i="11" a="1"/>
  <c r="F21" i="11" s="1"/>
  <c r="G22" i="12" a="1"/>
  <c r="H22" i="12" s="1"/>
  <c r="G25" i="12" a="1"/>
  <c r="G25" i="12" s="1"/>
  <c r="G21" i="12" a="1"/>
  <c r="I21" i="12" s="1"/>
  <c r="I24" i="12"/>
  <c r="G24" i="12"/>
  <c r="H24" i="12"/>
  <c r="H22" i="11"/>
  <c r="H19" i="5"/>
  <c r="G19" i="5"/>
  <c r="H18" i="5"/>
  <c r="G18" i="5"/>
  <c r="K29" i="3"/>
  <c r="AB20" i="3" a="1"/>
  <c r="J23" i="3" a="1"/>
  <c r="L23" i="3" s="1"/>
  <c r="O23" i="3" s="1"/>
  <c r="R23" i="3" s="1"/>
  <c r="U23" i="3" s="1"/>
  <c r="X23" i="3" s="1"/>
  <c r="L22" i="3"/>
  <c r="O22" i="3" s="1"/>
  <c r="R22" i="3" s="1"/>
  <c r="U22" i="3" s="1"/>
  <c r="X22" i="3" s="1"/>
  <c r="K28" i="3"/>
  <c r="L28" i="3"/>
  <c r="J28" i="3"/>
  <c r="J22" i="3"/>
  <c r="M22" i="3" s="1"/>
  <c r="P22" i="3" s="1"/>
  <c r="S22" i="3" s="1"/>
  <c r="V22" i="3" s="1"/>
  <c r="Y22" i="3" s="1" a="1"/>
  <c r="J29" i="3"/>
  <c r="J25" i="3" a="1"/>
  <c r="J26" i="3" a="1"/>
  <c r="P15" i="3"/>
  <c r="Q15" i="3"/>
  <c r="P16" i="3" s="1"/>
  <c r="G18" i="9" l="1"/>
  <c r="G22" i="11"/>
  <c r="I22" i="11" s="1" a="1"/>
  <c r="K22" i="11" s="1"/>
  <c r="G11" i="11"/>
  <c r="H13" i="11"/>
  <c r="G19" i="9"/>
  <c r="G8" i="9"/>
  <c r="F19" i="9"/>
  <c r="I19" i="9" s="1" a="1"/>
  <c r="K19" i="9" s="1"/>
  <c r="H10" i="9"/>
  <c r="F8" i="9"/>
  <c r="G9" i="9"/>
  <c r="H9" i="9"/>
  <c r="F10" i="9"/>
  <c r="H8" i="9"/>
  <c r="G10" i="9"/>
  <c r="H18" i="9"/>
  <c r="F12" i="11"/>
  <c r="H11" i="11"/>
  <c r="H12" i="11"/>
  <c r="G13" i="11"/>
  <c r="G12" i="11"/>
  <c r="F11" i="11"/>
  <c r="G21" i="11"/>
  <c r="H21" i="11"/>
  <c r="H25" i="12"/>
  <c r="I25" i="12"/>
  <c r="I22" i="12"/>
  <c r="G22" i="12"/>
  <c r="G21" i="12"/>
  <c r="H21" i="12"/>
  <c r="J24" i="12" a="1"/>
  <c r="J24" i="12" s="1"/>
  <c r="G28" i="12" a="1"/>
  <c r="G27" i="12" a="1"/>
  <c r="F22" i="5" a="1"/>
  <c r="G22" i="5" s="1"/>
  <c r="I19" i="5" a="1"/>
  <c r="K19" i="5" s="1"/>
  <c r="I18" i="5" a="1"/>
  <c r="I18" i="5" s="1"/>
  <c r="F21" i="5" a="1"/>
  <c r="G21" i="5" s="1"/>
  <c r="AB19" i="3" a="1"/>
  <c r="AC19" i="3" s="1"/>
  <c r="M28" i="3" a="1"/>
  <c r="M28" i="3" s="1"/>
  <c r="J23" i="3"/>
  <c r="M23" i="3" s="1"/>
  <c r="P23" i="3" s="1"/>
  <c r="S23" i="3" s="1"/>
  <c r="V23" i="3" s="1"/>
  <c r="M29" i="3" a="1"/>
  <c r="N29" i="3" s="1"/>
  <c r="K23" i="3"/>
  <c r="N23" i="3" s="1"/>
  <c r="Q23" i="3" s="1"/>
  <c r="T23" i="3" s="1"/>
  <c r="W23" i="3" s="1"/>
  <c r="Y23" i="3" s="1" a="1"/>
  <c r="AA22" i="3"/>
  <c r="Z22" i="3"/>
  <c r="Y22" i="3"/>
  <c r="AD20" i="3"/>
  <c r="AC20" i="3"/>
  <c r="AB20" i="3"/>
  <c r="K25" i="3"/>
  <c r="J25" i="3"/>
  <c r="L25" i="3"/>
  <c r="L26" i="3"/>
  <c r="K26" i="3"/>
  <c r="J26" i="3"/>
  <c r="O28" i="3"/>
  <c r="Q16" i="3"/>
  <c r="I22" i="11" l="1"/>
  <c r="J22" i="11"/>
  <c r="F22" i="9" a="1"/>
  <c r="F22" i="9" s="1"/>
  <c r="F5" i="9" a="1"/>
  <c r="H7" i="9" s="1"/>
  <c r="F21" i="9" a="1"/>
  <c r="G21" i="9" s="1"/>
  <c r="I21" i="11" a="1"/>
  <c r="K21" i="11" s="1"/>
  <c r="F25" i="11" a="1"/>
  <c r="F25" i="11" s="1"/>
  <c r="F24" i="11" a="1"/>
  <c r="F24" i="11" s="1"/>
  <c r="F8" i="11" a="1"/>
  <c r="H10" i="11" s="1"/>
  <c r="J25" i="12" a="1"/>
  <c r="J25" i="12" s="1"/>
  <c r="J22" i="12" a="1"/>
  <c r="K22" i="12" s="1"/>
  <c r="J21" i="12" a="1"/>
  <c r="L24" i="12"/>
  <c r="K24" i="12"/>
  <c r="I28" i="12"/>
  <c r="G28" i="12"/>
  <c r="H28" i="12"/>
  <c r="I27" i="12"/>
  <c r="G27" i="12"/>
  <c r="H27" i="12"/>
  <c r="I19" i="9"/>
  <c r="I18" i="9" a="1"/>
  <c r="J19" i="9"/>
  <c r="H22" i="5"/>
  <c r="F22" i="5"/>
  <c r="H21" i="5"/>
  <c r="J19" i="5"/>
  <c r="I19" i="5"/>
  <c r="K18" i="5"/>
  <c r="J18" i="5"/>
  <c r="F21" i="5"/>
  <c r="AD19" i="3"/>
  <c r="AB19" i="3"/>
  <c r="N28" i="3"/>
  <c r="O29" i="3"/>
  <c r="M29" i="3"/>
  <c r="M25" i="3" a="1"/>
  <c r="M25" i="3" s="1"/>
  <c r="P25" i="3" s="1"/>
  <c r="S25" i="3" s="1"/>
  <c r="AA23" i="3"/>
  <c r="Y23" i="3"/>
  <c r="Z23" i="3"/>
  <c r="AB22" i="3" a="1"/>
  <c r="M26" i="3" a="1"/>
  <c r="P28" i="3" a="1"/>
  <c r="P28" i="3" s="1"/>
  <c r="G22" i="9" l="1"/>
  <c r="H22" i="9"/>
  <c r="J21" i="11"/>
  <c r="F21" i="9"/>
  <c r="F6" i="9"/>
  <c r="H5" i="9"/>
  <c r="G7" i="9"/>
  <c r="F7" i="9"/>
  <c r="G5" i="9"/>
  <c r="H6" i="9"/>
  <c r="F5" i="9"/>
  <c r="G6" i="9"/>
  <c r="H21" i="9"/>
  <c r="G25" i="11"/>
  <c r="G24" i="11"/>
  <c r="H25" i="11"/>
  <c r="I25" i="11" s="1" a="1"/>
  <c r="K25" i="11" s="1"/>
  <c r="F9" i="11"/>
  <c r="I21" i="11"/>
  <c r="G9" i="11"/>
  <c r="H24" i="11"/>
  <c r="F8" i="11"/>
  <c r="G8" i="11"/>
  <c r="F10" i="11"/>
  <c r="H9" i="11"/>
  <c r="H8" i="11"/>
  <c r="G10" i="11"/>
  <c r="K25" i="12"/>
  <c r="L25" i="12"/>
  <c r="L22" i="12"/>
  <c r="J22" i="12"/>
  <c r="L21" i="12"/>
  <c r="K21" i="12"/>
  <c r="J21" i="12"/>
  <c r="J28" i="12" a="1"/>
  <c r="L28" i="12" s="1"/>
  <c r="G31" i="12" a="1"/>
  <c r="G30" i="12" a="1"/>
  <c r="J27" i="12" a="1"/>
  <c r="K18" i="9"/>
  <c r="J18" i="9"/>
  <c r="I18" i="9"/>
  <c r="I22" i="5" a="1"/>
  <c r="K22" i="5" s="1"/>
  <c r="F25" i="5" a="1"/>
  <c r="H25" i="5" s="1"/>
  <c r="F24" i="5" a="1"/>
  <c r="H24" i="5" s="1"/>
  <c r="I21" i="5" a="1"/>
  <c r="J21" i="5" s="1"/>
  <c r="N25" i="3"/>
  <c r="Q25" i="3" s="1"/>
  <c r="T25" i="3" s="1"/>
  <c r="O25" i="3"/>
  <c r="R25" i="3" s="1"/>
  <c r="U25" i="3" s="1"/>
  <c r="V25" i="3" s="1" a="1"/>
  <c r="X25" i="3" s="1"/>
  <c r="AB23" i="3" a="1"/>
  <c r="AC23" i="3" s="1"/>
  <c r="P29" i="3" a="1"/>
  <c r="P29" i="3" s="1"/>
  <c r="Q28" i="3"/>
  <c r="R28" i="3"/>
  <c r="AD22" i="3"/>
  <c r="AC22" i="3"/>
  <c r="AB22" i="3"/>
  <c r="N26" i="3"/>
  <c r="Q26" i="3" s="1"/>
  <c r="T26" i="3" s="1"/>
  <c r="O26" i="3"/>
  <c r="R26" i="3" s="1"/>
  <c r="U26" i="3" s="1"/>
  <c r="M26" i="3"/>
  <c r="P26" i="3" s="1"/>
  <c r="S26" i="3" s="1"/>
  <c r="I22" i="9" l="1" a="1"/>
  <c r="I22" i="9" s="1"/>
  <c r="F25" i="9" a="1"/>
  <c r="F25" i="9" s="1"/>
  <c r="F24" i="9" a="1"/>
  <c r="F24" i="9" s="1"/>
  <c r="I24" i="11" a="1"/>
  <c r="I24" i="11" s="1"/>
  <c r="F5" i="11" a="1"/>
  <c r="F7" i="11" s="1"/>
  <c r="F27" i="11" a="1"/>
  <c r="F27" i="11" s="1"/>
  <c r="F28" i="11" a="1"/>
  <c r="H28" i="11" s="1"/>
  <c r="J28" i="12"/>
  <c r="K28" i="12"/>
  <c r="L27" i="12"/>
  <c r="J27" i="12"/>
  <c r="K27" i="12"/>
  <c r="I31" i="12"/>
  <c r="G31" i="12"/>
  <c r="H31" i="12"/>
  <c r="I30" i="12"/>
  <c r="G30" i="12"/>
  <c r="H30" i="12"/>
  <c r="I25" i="11"/>
  <c r="J25" i="11"/>
  <c r="J22" i="9"/>
  <c r="I21" i="9" a="1"/>
  <c r="K21" i="9" s="1"/>
  <c r="K22" i="9"/>
  <c r="G24" i="5"/>
  <c r="I22" i="5"/>
  <c r="J22" i="5"/>
  <c r="G25" i="5"/>
  <c r="F25" i="5"/>
  <c r="F24" i="5"/>
  <c r="I21" i="5"/>
  <c r="K21" i="5"/>
  <c r="R29" i="3"/>
  <c r="Q29" i="3"/>
  <c r="AB23" i="3"/>
  <c r="AD23" i="3"/>
  <c r="S28" i="3" a="1"/>
  <c r="U28" i="3" s="1"/>
  <c r="V25" i="3"/>
  <c r="W25" i="3"/>
  <c r="S29" i="3" a="1"/>
  <c r="T29" i="3" s="1"/>
  <c r="V26" i="3" a="1"/>
  <c r="G25" i="9" l="1"/>
  <c r="H25" i="9"/>
  <c r="H27" i="11"/>
  <c r="G24" i="9"/>
  <c r="H7" i="11"/>
  <c r="H24" i="9"/>
  <c r="K24" i="11"/>
  <c r="F5" i="11"/>
  <c r="J24" i="11"/>
  <c r="G7" i="11"/>
  <c r="F28" i="11"/>
  <c r="G6" i="11"/>
  <c r="G27" i="11"/>
  <c r="H5" i="11"/>
  <c r="F6" i="11"/>
  <c r="H6" i="11"/>
  <c r="G5" i="11"/>
  <c r="G28" i="11"/>
  <c r="J30" i="12" a="1"/>
  <c r="L30" i="12" s="1"/>
  <c r="J31" i="12" a="1"/>
  <c r="I27" i="11" a="1"/>
  <c r="I27" i="11" s="1"/>
  <c r="J21" i="9"/>
  <c r="I21" i="9"/>
  <c r="I24" i="5" a="1"/>
  <c r="I24" i="5" s="1"/>
  <c r="I25" i="5" a="1"/>
  <c r="I25" i="5" s="1"/>
  <c r="T28" i="3"/>
  <c r="S28" i="3"/>
  <c r="V28" i="3" s="1" a="1"/>
  <c r="W28" i="3" s="1"/>
  <c r="Y25" i="3" a="1"/>
  <c r="AA25" i="3" s="1"/>
  <c r="S29" i="3"/>
  <c r="U29" i="3"/>
  <c r="X26" i="3"/>
  <c r="W26" i="3"/>
  <c r="V26" i="3"/>
  <c r="I25" i="9" l="1" a="1"/>
  <c r="K25" i="9" s="1"/>
  <c r="I28" i="11" a="1"/>
  <c r="K28" i="11" s="1"/>
  <c r="F31" i="11" a="1"/>
  <c r="F31" i="11" s="1"/>
  <c r="F30" i="11" a="1"/>
  <c r="G30" i="11" s="1"/>
  <c r="J27" i="11"/>
  <c r="K27" i="11"/>
  <c r="J30" i="12"/>
  <c r="K30" i="12"/>
  <c r="L31" i="12"/>
  <c r="J31" i="12"/>
  <c r="K31" i="12"/>
  <c r="J28" i="11"/>
  <c r="I24" i="9" a="1"/>
  <c r="K24" i="9" s="1"/>
  <c r="J24" i="5"/>
  <c r="K24" i="5"/>
  <c r="K25" i="5"/>
  <c r="J25" i="5"/>
  <c r="Z25" i="3"/>
  <c r="Y25" i="3"/>
  <c r="AB25" i="3" s="1" a="1"/>
  <c r="X28" i="3"/>
  <c r="V29" i="3" a="1"/>
  <c r="W29" i="3" s="1"/>
  <c r="V28" i="3"/>
  <c r="Y28" i="3" s="1" a="1"/>
  <c r="Y26" i="3" a="1"/>
  <c r="J25" i="9" l="1"/>
  <c r="I25" i="9"/>
  <c r="F30" i="11"/>
  <c r="I28" i="11"/>
  <c r="H30" i="11"/>
  <c r="G31" i="11"/>
  <c r="H31" i="11"/>
  <c r="I24" i="9"/>
  <c r="J24" i="9"/>
  <c r="X29" i="3"/>
  <c r="V29" i="3"/>
  <c r="AD25" i="3"/>
  <c r="AC25" i="3"/>
  <c r="AB25" i="3"/>
  <c r="Z26" i="3"/>
  <c r="AA26" i="3"/>
  <c r="Y26" i="3"/>
  <c r="AA28" i="3"/>
  <c r="Z28" i="3"/>
  <c r="Y28" i="3"/>
  <c r="I30" i="11" l="1" a="1"/>
  <c r="J30" i="11" s="1"/>
  <c r="I31" i="11" a="1"/>
  <c r="I31" i="11" s="1"/>
  <c r="Y29" i="3" a="1"/>
  <c r="AB26" i="3" a="1"/>
  <c r="AA29" i="3"/>
  <c r="Z29" i="3"/>
  <c r="Y29" i="3"/>
  <c r="AB28" i="3" a="1"/>
  <c r="I30" i="11" l="1"/>
  <c r="K30" i="11"/>
  <c r="J31" i="11"/>
  <c r="K31" i="11"/>
  <c r="AC26" i="3"/>
  <c r="AB26" i="3"/>
  <c r="AD26" i="3"/>
  <c r="AD28" i="3"/>
  <c r="AB28" i="3"/>
  <c r="AC28" i="3"/>
  <c r="AB29" i="3" a="1"/>
  <c r="AD29" i="3" l="1"/>
  <c r="AC29" i="3"/>
  <c r="AB29" i="3"/>
</calcChain>
</file>

<file path=xl/sharedStrings.xml><?xml version="1.0" encoding="utf-8"?>
<sst xmlns="http://schemas.openxmlformats.org/spreadsheetml/2006/main" count="89" uniqueCount="24">
  <si>
    <t>x</t>
    <phoneticPr fontId="1"/>
  </si>
  <si>
    <t>y</t>
    <phoneticPr fontId="1"/>
  </si>
  <si>
    <t>iti</t>
    <phoneticPr fontId="1"/>
  </si>
  <si>
    <t>移動</t>
    <rPh sb="0" eb="2">
      <t>イドウ</t>
    </rPh>
    <phoneticPr fontId="1"/>
  </si>
  <si>
    <t>なう時引き</t>
    <rPh sb="2" eb="3">
      <t>トキ</t>
    </rPh>
    <rPh sb="3" eb="4">
      <t>ヒ</t>
    </rPh>
    <phoneticPr fontId="1"/>
  </si>
  <si>
    <t>回転</t>
    <rPh sb="0" eb="2">
      <t>カイテン</t>
    </rPh>
    <phoneticPr fontId="1"/>
  </si>
  <si>
    <t>x</t>
    <phoneticPr fontId="1"/>
  </si>
  <si>
    <t>y</t>
    <phoneticPr fontId="1"/>
  </si>
  <si>
    <t>iti</t>
    <phoneticPr fontId="1"/>
  </si>
  <si>
    <t>回転1</t>
    <rPh sb="0" eb="2">
      <t>カイテン</t>
    </rPh>
    <phoneticPr fontId="1"/>
  </si>
  <si>
    <t>移動1</t>
    <rPh sb="0" eb="2">
      <t>イドウ</t>
    </rPh>
    <phoneticPr fontId="1"/>
  </si>
  <si>
    <t>回転2</t>
    <rPh sb="0" eb="2">
      <t>カイテン</t>
    </rPh>
    <phoneticPr fontId="1"/>
  </si>
  <si>
    <t>回転3</t>
    <rPh sb="0" eb="2">
      <t>カイテン</t>
    </rPh>
    <phoneticPr fontId="1"/>
  </si>
  <si>
    <t>回転4</t>
    <rPh sb="0" eb="2">
      <t>カイテン</t>
    </rPh>
    <phoneticPr fontId="1"/>
  </si>
  <si>
    <t>移動2</t>
    <rPh sb="0" eb="2">
      <t>イドウ</t>
    </rPh>
    <phoneticPr fontId="1"/>
  </si>
  <si>
    <t>移動3</t>
    <rPh sb="0" eb="2">
      <t>イドウ</t>
    </rPh>
    <phoneticPr fontId="1"/>
  </si>
  <si>
    <t>移動4</t>
    <rPh sb="0" eb="2">
      <t>イドウ</t>
    </rPh>
    <phoneticPr fontId="1"/>
  </si>
  <si>
    <t>x</t>
    <phoneticPr fontId="1"/>
  </si>
  <si>
    <t>y</t>
    <phoneticPr fontId="1"/>
  </si>
  <si>
    <t>r1</t>
  </si>
  <si>
    <t>r2</t>
  </si>
  <si>
    <t>r3</t>
  </si>
  <si>
    <t>r4</t>
  </si>
  <si>
    <t>r0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</si>
</sst>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9" fontId="0" fillId="0" borderId="0" xfId="0" applyNumberFormat="1" applyBorder="1">
      <alignment vertical="center"/>
    </xf>
    <xf numFmtId="0" fontId="0" fillId="0" borderId="0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'Sheet1 (2)'!$AC$18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  <a:tailEnd type="triangle"/>
            </a:ln>
            <a:effectLst/>
          </c:spPr>
          <c:marker>
            <c:symbol val="none"/>
          </c:marker>
          <c:xVal>
            <c:numRef>
              <c:f>'Sheet1 (2)'!$AB$19:$AB$29</c:f>
              <c:numCache>
                <c:formatCode>General</c:formatCode>
                <c:ptCount val="11"/>
                <c:pt idx="0">
                  <c:v>0.49999999999999994</c:v>
                </c:pt>
                <c:pt idx="1">
                  <c:v>0.50000000000000011</c:v>
                </c:pt>
                <c:pt idx="3">
                  <c:v>2</c:v>
                </c:pt>
                <c:pt idx="4">
                  <c:v>0</c:v>
                </c:pt>
                <c:pt idx="6">
                  <c:v>1.5000000000000002</c:v>
                </c:pt>
                <c:pt idx="7">
                  <c:v>1.4999999999999998</c:v>
                </c:pt>
                <c:pt idx="9">
                  <c:v>1</c:v>
                </c:pt>
                <c:pt idx="10">
                  <c:v>3</c:v>
                </c:pt>
              </c:numCache>
            </c:numRef>
          </c:xVal>
          <c:yVal>
            <c:numRef>
              <c:f>'Sheet1 (2)'!$AC$19:$AC$29</c:f>
              <c:numCache>
                <c:formatCode>General</c:formatCode>
                <c:ptCount val="11"/>
                <c:pt idx="0">
                  <c:v>-0.5</c:v>
                </c:pt>
                <c:pt idx="1">
                  <c:v>1.5</c:v>
                </c:pt>
                <c:pt idx="3">
                  <c:v>0.99999999999999989</c:v>
                </c:pt>
                <c:pt idx="4">
                  <c:v>1</c:v>
                </c:pt>
                <c:pt idx="6">
                  <c:v>2.5</c:v>
                </c:pt>
                <c:pt idx="7">
                  <c:v>0.5</c:v>
                </c:pt>
                <c:pt idx="9">
                  <c:v>2</c:v>
                </c:pt>
                <c:pt idx="10">
                  <c:v>1.9999999999999998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7269864"/>
        <c:axId val="407274960"/>
      </c:scatterChart>
      <c:valAx>
        <c:axId val="4072698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07274960"/>
        <c:crosses val="autoZero"/>
        <c:crossBetween val="midCat"/>
      </c:valAx>
      <c:valAx>
        <c:axId val="407274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072698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真四角!$J$14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真四角!$I$15:$I$25</c:f>
              <c:numCache>
                <c:formatCode>General</c:formatCode>
                <c:ptCount val="11"/>
                <c:pt idx="0">
                  <c:v>-1</c:v>
                </c:pt>
                <c:pt idx="1">
                  <c:v>1</c:v>
                </c:pt>
                <c:pt idx="3">
                  <c:v>0.99999999999999989</c:v>
                </c:pt>
                <c:pt idx="4">
                  <c:v>2.6064150588944797</c:v>
                </c:pt>
                <c:pt idx="6">
                  <c:v>2.6064150588944797</c:v>
                </c:pt>
                <c:pt idx="7">
                  <c:v>3.186984400337435</c:v>
                </c:pt>
                <c:pt idx="9">
                  <c:v>3.1869844003374346</c:v>
                </c:pt>
                <c:pt idx="10">
                  <c:v>2.5132046742693688</c:v>
                </c:pt>
              </c:numCache>
            </c:numRef>
          </c:xVal>
          <c:yVal>
            <c:numRef>
              <c:f>真四角!$J$15:$J$25</c:f>
              <c:numCache>
                <c:formatCode>General</c:formatCode>
                <c:ptCount val="11"/>
                <c:pt idx="0">
                  <c:v>-1</c:v>
                </c:pt>
                <c:pt idx="1">
                  <c:v>-1</c:v>
                </c:pt>
                <c:pt idx="3">
                  <c:v>-1</c:v>
                </c:pt>
                <c:pt idx="4">
                  <c:v>0.19139861446832529</c:v>
                </c:pt>
                <c:pt idx="6">
                  <c:v>0.19139861446832507</c:v>
                </c:pt>
                <c:pt idx="7">
                  <c:v>2.1052792898962616</c:v>
                </c:pt>
                <c:pt idx="9">
                  <c:v>2.1052792898962611</c:v>
                </c:pt>
                <c:pt idx="10">
                  <c:v>3.9883674133625115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5852448"/>
        <c:axId val="415852056"/>
      </c:scatterChart>
      <c:valAx>
        <c:axId val="415852448"/>
        <c:scaling>
          <c:orientation val="minMax"/>
          <c:max val="7"/>
          <c:min val="-7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15852056"/>
        <c:crosses val="autoZero"/>
        <c:crossBetween val="midCat"/>
        <c:majorUnit val="1"/>
      </c:valAx>
      <c:valAx>
        <c:axId val="415852056"/>
        <c:scaling>
          <c:orientation val="minMax"/>
          <c:max val="7"/>
          <c:min val="-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15852448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長方形!$J$14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長方形!$I$15:$I$25</c:f>
              <c:numCache>
                <c:formatCode>General</c:formatCode>
                <c:ptCount val="11"/>
                <c:pt idx="0">
                  <c:v>-1</c:v>
                </c:pt>
                <c:pt idx="1">
                  <c:v>1</c:v>
                </c:pt>
                <c:pt idx="3">
                  <c:v>0.99999999999999978</c:v>
                </c:pt>
                <c:pt idx="4">
                  <c:v>4.2128301177889593</c:v>
                </c:pt>
                <c:pt idx="6">
                  <c:v>4.2128301177889593</c:v>
                </c:pt>
                <c:pt idx="7">
                  <c:v>4.7933994592319138</c:v>
                </c:pt>
                <c:pt idx="9">
                  <c:v>4.7933994592319147</c:v>
                </c:pt>
                <c:pt idx="10">
                  <c:v>3.4458400070957831</c:v>
                </c:pt>
              </c:numCache>
            </c:numRef>
          </c:xVal>
          <c:yVal>
            <c:numRef>
              <c:f>長方形!$J$15:$J$25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2.3827972289366506</c:v>
                </c:pt>
                <c:pt idx="6">
                  <c:v>2.3827972289366506</c:v>
                </c:pt>
                <c:pt idx="7">
                  <c:v>4.2966779043645875</c:v>
                </c:pt>
                <c:pt idx="9">
                  <c:v>4.2966779043645857</c:v>
                </c:pt>
                <c:pt idx="10">
                  <c:v>8.0628541512970866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5306264"/>
        <c:axId val="405306656"/>
      </c:scatterChart>
      <c:valAx>
        <c:axId val="405306264"/>
        <c:scaling>
          <c:orientation val="minMax"/>
          <c:max val="7"/>
          <c:min val="-7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05306656"/>
        <c:crosses val="autoZero"/>
        <c:crossBetween val="midCat"/>
        <c:majorUnit val="1"/>
      </c:valAx>
      <c:valAx>
        <c:axId val="405306656"/>
        <c:scaling>
          <c:orientation val="minMax"/>
          <c:max val="7"/>
          <c:min val="-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05306264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五角形!$J$17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五角形!$I$18:$I$31</c:f>
              <c:numCache>
                <c:formatCode>General</c:formatCode>
                <c:ptCount val="14"/>
                <c:pt idx="0">
                  <c:v>-1</c:v>
                </c:pt>
                <c:pt idx="1">
                  <c:v>1</c:v>
                </c:pt>
                <c:pt idx="3">
                  <c:v>1</c:v>
                </c:pt>
                <c:pt idx="4">
                  <c:v>2.9170187016409628</c:v>
                </c:pt>
                <c:pt idx="6">
                  <c:v>2.9170187016409628</c:v>
                </c:pt>
                <c:pt idx="7">
                  <c:v>4.5919794040821653</c:v>
                </c:pt>
                <c:pt idx="9">
                  <c:v>4.5919794040821653</c:v>
                </c:pt>
                <c:pt idx="10">
                  <c:v>5.8858916935346723</c:v>
                </c:pt>
                <c:pt idx="12">
                  <c:v>5.8858916935346723</c:v>
                </c:pt>
                <c:pt idx="13">
                  <c:v>6.6913850482570005</c:v>
                </c:pt>
              </c:numCache>
            </c:numRef>
          </c:xVal>
          <c:yVal>
            <c:numRef>
              <c:f>五角形!$J$18:$J$31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0.57012217774683793</c:v>
                </c:pt>
                <c:pt idx="6">
                  <c:v>0.57012217774683804</c:v>
                </c:pt>
                <c:pt idx="7">
                  <c:v>1.6630570547077994</c:v>
                </c:pt>
                <c:pt idx="9">
                  <c:v>1.6630570547077994</c:v>
                </c:pt>
                <c:pt idx="10">
                  <c:v>3.1881114757707891</c:v>
                </c:pt>
                <c:pt idx="12">
                  <c:v>3.1881114757707891</c:v>
                </c:pt>
                <c:pt idx="13">
                  <c:v>5.0187344450078104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7233184"/>
        <c:axId val="407232792"/>
      </c:scatterChart>
      <c:valAx>
        <c:axId val="407233184"/>
        <c:scaling>
          <c:orientation val="minMax"/>
          <c:max val="7"/>
          <c:min val="-7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07232792"/>
        <c:crosses val="autoZero"/>
        <c:crossBetween val="midCat"/>
        <c:majorUnit val="1"/>
      </c:valAx>
      <c:valAx>
        <c:axId val="407232792"/>
        <c:scaling>
          <c:orientation val="minMax"/>
          <c:max val="7"/>
          <c:min val="-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407233184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doriru!$K$17</c:f>
              <c:strCache>
                <c:ptCount val="1"/>
                <c:pt idx="0">
                  <c:v>y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doriru!$J$18:$J$31</c:f>
              <c:numCache>
                <c:formatCode>General</c:formatCode>
                <c:ptCount val="14"/>
                <c:pt idx="0">
                  <c:v>-1</c:v>
                </c:pt>
                <c:pt idx="1">
                  <c:v>1</c:v>
                </c:pt>
                <c:pt idx="3">
                  <c:v>1</c:v>
                </c:pt>
                <c:pt idx="4">
                  <c:v>3.3322907483148105</c:v>
                </c:pt>
                <c:pt idx="6">
                  <c:v>3.3322907483148105</c:v>
                </c:pt>
                <c:pt idx="7">
                  <c:v>3.1359762268202891</c:v>
                </c:pt>
                <c:pt idx="9">
                  <c:v>3.1359762268202886</c:v>
                </c:pt>
                <c:pt idx="10">
                  <c:v>-2.8511773093965043</c:v>
                </c:pt>
                <c:pt idx="12">
                  <c:v>-2.8511773093965043</c:v>
                </c:pt>
                <c:pt idx="13">
                  <c:v>-4.2149989428140344</c:v>
                </c:pt>
              </c:numCache>
            </c:numRef>
          </c:xVal>
          <c:yVal>
            <c:numRef>
              <c:f>doriru!$K$18:$K$31</c:f>
              <c:numCache>
                <c:formatCode>General</c:formatCode>
                <c:ptCount val="14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1.6001312025346988</c:v>
                </c:pt>
                <c:pt idx="6">
                  <c:v>1.6001312025346985</c:v>
                </c:pt>
                <c:pt idx="7">
                  <c:v>7.596918726588755</c:v>
                </c:pt>
                <c:pt idx="9">
                  <c:v>7.596918726588755</c:v>
                </c:pt>
                <c:pt idx="10">
                  <c:v>7.2044999021590916</c:v>
                </c:pt>
                <c:pt idx="12">
                  <c:v>7.2044999021590916</c:v>
                </c:pt>
                <c:pt idx="13">
                  <c:v>4.7265994698934319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6485312"/>
        <c:axId val="296485704"/>
      </c:scatterChart>
      <c:valAx>
        <c:axId val="296485312"/>
        <c:scaling>
          <c:orientation val="minMax"/>
          <c:max val="20"/>
          <c:min val="-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96485704"/>
        <c:crosses val="autoZero"/>
        <c:crossBetween val="midCat"/>
        <c:majorUnit val="5"/>
      </c:valAx>
      <c:valAx>
        <c:axId val="296485704"/>
        <c:scaling>
          <c:orientation val="minMax"/>
          <c:max val="20"/>
          <c:min val="-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96485312"/>
        <c:crosses val="autoZero"/>
        <c:crossBetween val="midCat"/>
        <c:majorUnit val="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314325</xdr:colOff>
      <xdr:row>21</xdr:row>
      <xdr:rowOff>133350</xdr:rowOff>
    </xdr:from>
    <xdr:to>
      <xdr:col>28</xdr:col>
      <xdr:colOff>28575</xdr:colOff>
      <xdr:row>37</xdr:row>
      <xdr:rowOff>133350</xdr:rowOff>
    </xdr:to>
    <xdr:graphicFrame macro="">
      <xdr:nvGraphicFramePr>
        <xdr:cNvPr id="8" name="グラフ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544099" cy="64190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テキスト ボックス 1"/>
            <xdr:cNvSpPr txBox="1"/>
          </xdr:nvSpPr>
          <xdr:spPr>
            <a:xfrm>
              <a:off x="0" y="0"/>
              <a:ext cx="6544099" cy="6419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d>
                    <m:dPr>
                      <m:ctrlPr>
                        <a:rPr kumimoji="1" lang="en-US" altLang="ja-JP" sz="1100" i="1">
                          <a:latin typeface="Cambria Math" panose="02040503050406030204" pitchFamily="18" charset="0"/>
                        </a:rPr>
                      </m:ctrlPr>
                    </m:dPr>
                    <m:e>
                      <m:m>
                        <m:mPr>
                          <m:mcs>
                            <m:mc>
                              <m:mcPr>
                                <m:count m:val="4"/>
                                <m:mcJc m:val="center"/>
                              </m:mcPr>
                            </m:mc>
                          </m:mcs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mPr>
                        <m:mr>
                          <m:e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𝑥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b>
                            </m:sSub>
                          </m:e>
                          <m:e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𝑦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b>
                            </m:sSub>
                          </m:e>
                          <m:e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𝑧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e>
                        </m:mr>
                      </m:m>
                    </m:e>
                  </m:d>
                </m:oMath>
              </a14:m>
              <a:r>
                <a:rPr kumimoji="1" lang="en-US" altLang="ja-JP" sz="1100"/>
                <a:t>=</a:t>
              </a:r>
              <a14:m>
                <m:oMath xmlns:m="http://schemas.openxmlformats.org/officeDocument/2006/math"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m>
                        <m:mPr>
                          <m:mcs>
                            <m:mc>
                              <m:mcPr>
                                <m:count m:val="4"/>
                                <m:mcJc m:val="center"/>
                              </m:mcPr>
                            </m:mc>
                          </m:mcs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mPr>
                        <m:mr>
                          <m:e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𝑥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</m:sub>
                            </m:sSub>
                          </m:e>
                          <m:e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𝑦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</m:sub>
                            </m:sSub>
                          </m:e>
                          <m:e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𝑧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e>
                        </m:mr>
                      </m:m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m>
                        <m:mPr>
                          <m:mcs>
                            <m:mc>
                              <m:mcPr>
                                <m:count m:val="4"/>
                                <m:mcJc m:val="center"/>
                              </m:mcPr>
                            </m:mc>
                          </m:mcs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mPr>
                        <m:mr>
                          <m:e>
                            <m:r>
                              <m:rPr>
                                <m:brk m:alnAt="7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𝑐𝑜𝑠</m:t>
                            </m:r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𝑥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𝑠</m:t>
                            </m:r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𝑖𝑛</m:t>
                                </m:r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𝑥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𝑠</m:t>
                            </m:r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𝑖𝑛</m:t>
                                </m:r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𝑥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𝑐𝑜𝑠</m:t>
                            </m:r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𝑥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e>
                        </m:mr>
                      </m:m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m>
                        <m:mPr>
                          <m:mcs>
                            <m:mc>
                              <m:mcPr>
                                <m:count m:val="4"/>
                                <m:mcJc m:val="center"/>
                              </m:mcPr>
                            </m:mc>
                          </m:mcs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mPr>
                        <m:mr>
                          <m:e>
                            <m:r>
                              <m:rPr>
                                <m:brk m:alnAt="7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𝑥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e>
                          <m:e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𝑦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e>
                          <m:e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𝑧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e>
                        </m:mr>
                      </m:m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m>
                        <m:mPr>
                          <m:mcs>
                            <m:mc>
                              <m:mcPr>
                                <m:count m:val="4"/>
                                <m:mcJc m:val="center"/>
                              </m:mcPr>
                            </m:mc>
                          </m:mcs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mP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𝑐𝑜𝑠</m:t>
                            </m:r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𝑧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𝑠</m:t>
                            </m:r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𝑖𝑛</m:t>
                                </m:r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𝑧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𝑠</m:t>
                            </m:r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𝑖𝑛</m:t>
                                </m:r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𝑧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𝑐𝑜𝑠</m:t>
                            </m:r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𝑧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e>
                        </m:mr>
                      </m:m>
                    </m:e>
                  </m:d>
                </m:oMath>
              </a14:m>
              <a:endParaRPr kumimoji="1" lang="ja-JP" altLang="en-US" sz="1100"/>
            </a:p>
          </xdr:txBody>
        </xdr:sp>
      </mc:Choice>
      <mc:Fallback>
        <xdr:sp macro="" textlink="">
          <xdr:nvSpPr>
            <xdr:cNvPr id="2" name="テキスト ボックス 1"/>
            <xdr:cNvSpPr txBox="1"/>
          </xdr:nvSpPr>
          <xdr:spPr>
            <a:xfrm>
              <a:off x="0" y="0"/>
              <a:ext cx="6544099" cy="6419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i="0">
                  <a:latin typeface="Cambria Math" panose="02040503050406030204" pitchFamily="18" charset="0"/>
                </a:rPr>
                <a:t>(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■8(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𝑥_2&amp;𝑦_2&amp;𝑧_2&amp;1))</a:t>
              </a:r>
              <a:r>
                <a:rPr kumimoji="1" lang="en-US" altLang="ja-JP" sz="1100"/>
                <a:t>=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(■8(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𝑥_1&amp;𝑦_1&amp;𝑧_1&amp;1))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(■8(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1&amp;0&amp;0&amp;0@0&amp;𝑐𝑜𝑠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𝑥&amp;𝑠〖𝑖𝑛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𝑥&amp;0@0&amp;−𝑠〖𝑖𝑛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𝑥&amp;𝑐𝑜𝑠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𝑥&amp;0@0&amp;0&amp;0&amp;1))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(■8(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1&amp;0&amp;0&amp;0@0&amp;1&amp;0&amp;0@0&amp;0&amp;1&amp;0@𝑥_0&amp;𝑦_0&amp;𝑧_0&amp;1))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(■8(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𝑐𝑜𝑠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𝑧&amp;𝑠〖𝑖𝑛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𝑧&amp;0&amp;0@−𝑠〖𝑖𝑛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𝑧&amp;𝑐𝑜𝑠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𝑧&amp;0&amp;0@0&amp;0&amp;1&amp;0@0&amp;0&amp;0&amp;1))</a:t>
              </a:r>
              <a:endParaRPr kumimoji="1" lang="ja-JP" altLang="en-US" sz="1100"/>
            </a:p>
          </xdr:txBody>
        </xdr:sp>
      </mc:Fallback>
    </mc:AlternateContent>
    <xdr:clientData/>
  </xdr:oneCellAnchor>
  <xdr:oneCellAnchor>
    <xdr:from>
      <xdr:col>2</xdr:col>
      <xdr:colOff>200025</xdr:colOff>
      <xdr:row>7</xdr:row>
      <xdr:rowOff>9525</xdr:rowOff>
    </xdr:from>
    <xdr:ext cx="4854727" cy="64190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5" name="テキスト ボックス 4"/>
            <xdr:cNvSpPr txBox="1"/>
          </xdr:nvSpPr>
          <xdr:spPr>
            <a:xfrm>
              <a:off x="1571625" y="1209675"/>
              <a:ext cx="4854727" cy="6419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 xmlns:m="http://schemas.openxmlformats.org/officeDocument/2006/math">
                  <m:d>
                    <m:dPr>
                      <m:ctrlPr>
                        <a:rPr kumimoji="1" lang="en-US" altLang="ja-JP" sz="1100" i="1">
                          <a:latin typeface="Cambria Math" panose="02040503050406030204" pitchFamily="18" charset="0"/>
                        </a:rPr>
                      </m:ctrlPr>
                    </m:dPr>
                    <m:e>
                      <m:m>
                        <m:mPr>
                          <m:mcs>
                            <m:mc>
                              <m:mcPr>
                                <m:count m:val="4"/>
                                <m:mcJc m:val="center"/>
                              </m:mcPr>
                            </m:mc>
                          </m:mcs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mPr>
                        <m:mr>
                          <m:e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𝑥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b>
                            </m:sSub>
                          </m:e>
                          <m:e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𝑦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b>
                            </m:sSub>
                          </m:e>
                          <m:e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𝑧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e>
                        </m:mr>
                      </m:m>
                    </m:e>
                  </m:d>
                </m:oMath>
              </a14:m>
              <a:r>
                <a:rPr kumimoji="1" lang="en-US" altLang="ja-JP" sz="1100"/>
                <a:t>=</a:t>
              </a:r>
              <a14:m>
                <m:oMath xmlns:m="http://schemas.openxmlformats.org/officeDocument/2006/math"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m>
                        <m:mPr>
                          <m:mcs>
                            <m:mc>
                              <m:mcPr>
                                <m:count m:val="4"/>
                                <m:mcJc m:val="center"/>
                              </m:mcPr>
                            </m:mc>
                          </m:mcs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mPr>
                        <m:mr>
                          <m:e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𝑥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</m:sub>
                            </m:sSub>
                          </m:e>
                          <m:e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𝑦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</m:sub>
                            </m:sSub>
                          </m:e>
                          <m:e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𝑧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e>
                        </m:mr>
                      </m:m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m>
                        <m:mPr>
                          <m:mcs>
                            <m:mc>
                              <m:mcPr>
                                <m:count m:val="4"/>
                                <m:mcJc m:val="center"/>
                              </m:mcPr>
                            </m:mc>
                          </m:mcs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mPr>
                        <m:mr>
                          <m:e>
                            <m:r>
                              <m:rPr>
                                <m:brk m:alnAt="7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𝑐𝑜𝑠</m:t>
                            </m:r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𝑥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𝑠</m:t>
                            </m:r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𝑖𝑛</m:t>
                                </m:r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𝑥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𝑠</m:t>
                            </m:r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𝑖𝑛</m:t>
                                </m:r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𝑥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𝑐𝑜𝑠</m:t>
                            </m:r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ja-JP" altLang="en-US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𝜃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𝑥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e>
                        </m:mr>
                      </m:m>
                    </m:e>
                  </m:d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m>
                        <m:mPr>
                          <m:mcs>
                            <m:mc>
                              <m:mcPr>
                                <m:count m:val="4"/>
                                <m:mcJc m:val="center"/>
                              </m:mcPr>
                            </m:mc>
                          </m:mcs>
                          <m:ctrlPr>
                            <a:rPr kumimoji="1" lang="en-US" altLang="ja-JP" sz="110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mPr>
                        <m:mr>
                          <m:e>
                            <m:r>
                              <m:rPr>
                                <m:brk m:alnAt="7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0</m:t>
                            </m:r>
                          </m:e>
                        </m:mr>
                        <m:mr>
                          <m:e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𝑥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e>
                          <m:e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𝑦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e>
                          <m:e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𝑧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0</m:t>
                                </m:r>
                              </m:sub>
                            </m:sSub>
                          </m:e>
                          <m:e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e>
                        </m:mr>
                      </m:m>
                    </m:e>
                  </m:d>
                </m:oMath>
              </a14:m>
              <a:endParaRPr kumimoji="1" lang="ja-JP" altLang="en-US" sz="1100"/>
            </a:p>
          </xdr:txBody>
        </xdr:sp>
      </mc:Choice>
      <mc:Fallback>
        <xdr:sp macro="" textlink="">
          <xdr:nvSpPr>
            <xdr:cNvPr id="5" name="テキスト ボックス 4"/>
            <xdr:cNvSpPr txBox="1"/>
          </xdr:nvSpPr>
          <xdr:spPr>
            <a:xfrm>
              <a:off x="1571625" y="1209675"/>
              <a:ext cx="4854727" cy="64190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i="0">
                  <a:latin typeface="Cambria Math" panose="02040503050406030204" pitchFamily="18" charset="0"/>
                </a:rPr>
                <a:t>(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■8(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𝑥_2&amp;𝑦_2&amp;𝑧_2&amp;1))</a:t>
              </a:r>
              <a:r>
                <a:rPr kumimoji="1" lang="en-US" altLang="ja-JP" sz="1100"/>
                <a:t>=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(■8(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𝑥_1&amp;𝑦_1&amp;𝑧_1&amp;1))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(■8(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1&amp;0&amp;0&amp;0@0&amp;𝑐𝑜𝑠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𝑥&amp;𝑠〖𝑖𝑛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𝑥&amp;0@0&amp;−𝑠〖𝑖𝑛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〗_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𝑥&amp;𝑐𝑜𝑠</a:t>
              </a:r>
              <a:r>
                <a:rPr kumimoji="1" lang="ja-JP" alt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𝜃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𝑥&amp;0@0&amp;0&amp;0&amp;1))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(■8(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1&amp;0&amp;0&amp;0@0&amp;1&amp;0&amp;0@0&amp;0&amp;1&amp;0@𝑥_0&amp;𝑦_0&amp;𝑧_0&amp;1))</a:t>
              </a:r>
              <a:endParaRPr kumimoji="1" lang="ja-JP" altLang="en-US" sz="1100"/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504826</xdr:colOff>
      <xdr:row>5</xdr:row>
      <xdr:rowOff>114300</xdr:rowOff>
    </xdr:from>
    <xdr:to>
      <xdr:col>14</xdr:col>
      <xdr:colOff>542925</xdr:colOff>
      <xdr:row>21</xdr:row>
      <xdr:rowOff>114300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561976</xdr:colOff>
      <xdr:row>6</xdr:row>
      <xdr:rowOff>57150</xdr:rowOff>
    </xdr:from>
    <xdr:to>
      <xdr:col>15</xdr:col>
      <xdr:colOff>600075</xdr:colOff>
      <xdr:row>22</xdr:row>
      <xdr:rowOff>57150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333375</xdr:colOff>
      <xdr:row>43</xdr:row>
      <xdr:rowOff>104775</xdr:rowOff>
    </xdr:from>
    <xdr:to>
      <xdr:col>13</xdr:col>
      <xdr:colOff>228600</xdr:colOff>
      <xdr:row>43</xdr:row>
      <xdr:rowOff>104775</xdr:rowOff>
    </xdr:to>
    <xdr:cxnSp macro="">
      <xdr:nvCxnSpPr>
        <xdr:cNvPr id="7" name="直線コネクタ 6"/>
        <xdr:cNvCxnSpPr/>
      </xdr:nvCxnSpPr>
      <xdr:spPr>
        <a:xfrm>
          <a:off x="8562975" y="7477125"/>
          <a:ext cx="5810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4764</xdr:colOff>
      <xdr:row>37</xdr:row>
      <xdr:rowOff>23813</xdr:rowOff>
    </xdr:from>
    <xdr:to>
      <xdr:col>15</xdr:col>
      <xdr:colOff>4764</xdr:colOff>
      <xdr:row>40</xdr:row>
      <xdr:rowOff>90488</xdr:rowOff>
    </xdr:to>
    <xdr:cxnSp macro="">
      <xdr:nvCxnSpPr>
        <xdr:cNvPr id="8" name="直線コネクタ 7"/>
        <xdr:cNvCxnSpPr/>
      </xdr:nvCxnSpPr>
      <xdr:spPr>
        <a:xfrm rot="-3600000">
          <a:off x="10001251" y="6657976"/>
          <a:ext cx="581025" cy="0"/>
        </a:xfrm>
        <a:prstGeom prst="line">
          <a:avLst/>
        </a:prstGeom>
        <a:ln>
          <a:solidFill>
            <a:schemeClr val="accent6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152399</xdr:colOff>
      <xdr:row>41</xdr:row>
      <xdr:rowOff>161925</xdr:rowOff>
    </xdr:from>
    <xdr:to>
      <xdr:col>14</xdr:col>
      <xdr:colOff>625799</xdr:colOff>
      <xdr:row>41</xdr:row>
      <xdr:rowOff>161925</xdr:rowOff>
    </xdr:to>
    <xdr:cxnSp macro="">
      <xdr:nvCxnSpPr>
        <xdr:cNvPr id="9" name="直線コネクタ 8"/>
        <xdr:cNvCxnSpPr/>
      </xdr:nvCxnSpPr>
      <xdr:spPr>
        <a:xfrm rot="-1800000">
          <a:off x="9067799" y="7191375"/>
          <a:ext cx="1159200" cy="0"/>
        </a:xfrm>
        <a:prstGeom prst="line">
          <a:avLst/>
        </a:prstGeom>
        <a:ln>
          <a:solidFill>
            <a:schemeClr val="accent2">
              <a:lumMod val="7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150974</xdr:colOff>
      <xdr:row>30</xdr:row>
      <xdr:rowOff>106200</xdr:rowOff>
    </xdr:from>
    <xdr:to>
      <xdr:col>15</xdr:col>
      <xdr:colOff>150974</xdr:colOff>
      <xdr:row>37</xdr:row>
      <xdr:rowOff>65250</xdr:rowOff>
    </xdr:to>
    <xdr:cxnSp macro="">
      <xdr:nvCxnSpPr>
        <xdr:cNvPr id="11" name="直線コネクタ 10"/>
        <xdr:cNvCxnSpPr/>
      </xdr:nvCxnSpPr>
      <xdr:spPr>
        <a:xfrm rot="-5400000">
          <a:off x="9858374" y="5829300"/>
          <a:ext cx="1159200" cy="0"/>
        </a:xfrm>
        <a:prstGeom prst="line">
          <a:avLst/>
        </a:prstGeom>
        <a:ln>
          <a:solidFill>
            <a:srgbClr val="FFC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57150</xdr:colOff>
      <xdr:row>41</xdr:row>
      <xdr:rowOff>91202</xdr:rowOff>
    </xdr:from>
    <xdr:to>
      <xdr:col>14</xdr:col>
      <xdr:colOff>148097</xdr:colOff>
      <xdr:row>41</xdr:row>
      <xdr:rowOff>143709</xdr:rowOff>
    </xdr:to>
    <xdr:cxnSp macro="">
      <xdr:nvCxnSpPr>
        <xdr:cNvPr id="12" name="直線コネクタ 11"/>
        <xdr:cNvCxnSpPr/>
      </xdr:nvCxnSpPr>
      <xdr:spPr>
        <a:xfrm flipV="1">
          <a:off x="9658350" y="7120652"/>
          <a:ext cx="90947" cy="52507"/>
        </a:xfrm>
        <a:prstGeom prst="line">
          <a:avLst/>
        </a:prstGeom>
        <a:ln w="66675" cmpd="sng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590550</xdr:colOff>
      <xdr:row>43</xdr:row>
      <xdr:rowOff>72152</xdr:rowOff>
    </xdr:from>
    <xdr:to>
      <xdr:col>12</xdr:col>
      <xdr:colOff>681497</xdr:colOff>
      <xdr:row>43</xdr:row>
      <xdr:rowOff>124659</xdr:rowOff>
    </xdr:to>
    <xdr:cxnSp macro="">
      <xdr:nvCxnSpPr>
        <xdr:cNvPr id="16" name="直線コネクタ 15"/>
        <xdr:cNvCxnSpPr/>
      </xdr:nvCxnSpPr>
      <xdr:spPr>
        <a:xfrm flipV="1">
          <a:off x="8820150" y="7444502"/>
          <a:ext cx="90947" cy="52507"/>
        </a:xfrm>
        <a:prstGeom prst="line">
          <a:avLst/>
        </a:prstGeom>
        <a:ln w="66675" cmpd="sng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647700</xdr:colOff>
      <xdr:row>38</xdr:row>
      <xdr:rowOff>91202</xdr:rowOff>
    </xdr:from>
    <xdr:to>
      <xdr:col>15</xdr:col>
      <xdr:colOff>52847</xdr:colOff>
      <xdr:row>38</xdr:row>
      <xdr:rowOff>143709</xdr:rowOff>
    </xdr:to>
    <xdr:cxnSp macro="">
      <xdr:nvCxnSpPr>
        <xdr:cNvPr id="17" name="直線コネクタ 16"/>
        <xdr:cNvCxnSpPr/>
      </xdr:nvCxnSpPr>
      <xdr:spPr>
        <a:xfrm flipV="1">
          <a:off x="10248900" y="6606302"/>
          <a:ext cx="90947" cy="52507"/>
        </a:xfrm>
        <a:prstGeom prst="line">
          <a:avLst/>
        </a:prstGeom>
        <a:ln w="66675" cmpd="sng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104775</xdr:colOff>
      <xdr:row>33</xdr:row>
      <xdr:rowOff>119777</xdr:rowOff>
    </xdr:from>
    <xdr:to>
      <xdr:col>15</xdr:col>
      <xdr:colOff>195722</xdr:colOff>
      <xdr:row>34</xdr:row>
      <xdr:rowOff>834</xdr:rowOff>
    </xdr:to>
    <xdr:cxnSp macro="">
      <xdr:nvCxnSpPr>
        <xdr:cNvPr id="18" name="直線コネクタ 17"/>
        <xdr:cNvCxnSpPr/>
      </xdr:nvCxnSpPr>
      <xdr:spPr>
        <a:xfrm flipV="1">
          <a:off x="10391775" y="5777627"/>
          <a:ext cx="90947" cy="52507"/>
        </a:xfrm>
        <a:prstGeom prst="line">
          <a:avLst/>
        </a:prstGeom>
        <a:ln w="66675" cmpd="sng">
          <a:solidFill>
            <a:srgbClr val="FFC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228600</xdr:colOff>
      <xdr:row>43</xdr:row>
      <xdr:rowOff>104775</xdr:rowOff>
    </xdr:from>
    <xdr:to>
      <xdr:col>14</xdr:col>
      <xdr:colOff>123825</xdr:colOff>
      <xdr:row>43</xdr:row>
      <xdr:rowOff>104775</xdr:rowOff>
    </xdr:to>
    <xdr:cxnSp macro="">
      <xdr:nvCxnSpPr>
        <xdr:cNvPr id="19" name="直線コネクタ 18"/>
        <xdr:cNvCxnSpPr/>
      </xdr:nvCxnSpPr>
      <xdr:spPr>
        <a:xfrm>
          <a:off x="9144000" y="7477125"/>
          <a:ext cx="581025" cy="0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333373</xdr:colOff>
      <xdr:row>39</xdr:row>
      <xdr:rowOff>9525</xdr:rowOff>
    </xdr:from>
    <xdr:to>
      <xdr:col>16</xdr:col>
      <xdr:colOff>120973</xdr:colOff>
      <xdr:row>39</xdr:row>
      <xdr:rowOff>9525</xdr:rowOff>
    </xdr:to>
    <xdr:cxnSp macro="">
      <xdr:nvCxnSpPr>
        <xdr:cNvPr id="21" name="直線コネクタ 20"/>
        <xdr:cNvCxnSpPr/>
      </xdr:nvCxnSpPr>
      <xdr:spPr>
        <a:xfrm rot="-1800000">
          <a:off x="9934573" y="6696075"/>
          <a:ext cx="1159200" cy="0"/>
        </a:xfrm>
        <a:prstGeom prst="line">
          <a:avLst/>
        </a:prstGeom>
        <a:ln>
          <a:solidFill>
            <a:schemeClr val="accent2">
              <a:lumMod val="75000"/>
            </a:schemeClr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223839</xdr:colOff>
      <xdr:row>34</xdr:row>
      <xdr:rowOff>157164</xdr:rowOff>
    </xdr:from>
    <xdr:to>
      <xdr:col>15</xdr:col>
      <xdr:colOff>223839</xdr:colOff>
      <xdr:row>38</xdr:row>
      <xdr:rowOff>52389</xdr:rowOff>
    </xdr:to>
    <xdr:cxnSp macro="">
      <xdr:nvCxnSpPr>
        <xdr:cNvPr id="22" name="直線コネクタ 21"/>
        <xdr:cNvCxnSpPr/>
      </xdr:nvCxnSpPr>
      <xdr:spPr>
        <a:xfrm rot="-3600000">
          <a:off x="10220326" y="6276977"/>
          <a:ext cx="581025" cy="0"/>
        </a:xfrm>
        <a:prstGeom prst="line">
          <a:avLst/>
        </a:prstGeom>
        <a:ln>
          <a:solidFill>
            <a:schemeClr val="accent6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15</xdr:col>
      <xdr:colOff>85725</xdr:colOff>
      <xdr:row>37</xdr:row>
      <xdr:rowOff>85725</xdr:rowOff>
    </xdr:from>
    <xdr:ext cx="331181" cy="264560"/>
    <xdr:sp macro="" textlink="">
      <xdr:nvSpPr>
        <xdr:cNvPr id="23" name="テキスト ボックス 22"/>
        <xdr:cNvSpPr txBox="1"/>
      </xdr:nvSpPr>
      <xdr:spPr>
        <a:xfrm>
          <a:off x="10372725" y="6429375"/>
          <a:ext cx="33118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θ2</a:t>
          </a:r>
          <a:endParaRPr kumimoji="1" lang="ja-JP" altLang="en-US" sz="1100"/>
        </a:p>
      </xdr:txBody>
    </xdr:sp>
    <xdr:clientData/>
  </xdr:oneCellAnchor>
  <xdr:oneCellAnchor>
    <xdr:from>
      <xdr:col>15</xdr:col>
      <xdr:colOff>114300</xdr:colOff>
      <xdr:row>34</xdr:row>
      <xdr:rowOff>47625</xdr:rowOff>
    </xdr:from>
    <xdr:ext cx="331181" cy="264560"/>
    <xdr:sp macro="" textlink="">
      <xdr:nvSpPr>
        <xdr:cNvPr id="24" name="テキスト ボックス 23"/>
        <xdr:cNvSpPr txBox="1"/>
      </xdr:nvSpPr>
      <xdr:spPr>
        <a:xfrm>
          <a:off x="10401300" y="5876925"/>
          <a:ext cx="33118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θ3</a:t>
          </a:r>
          <a:endParaRPr kumimoji="1" lang="ja-JP" altLang="en-US" sz="1100"/>
        </a:p>
      </xdr:txBody>
    </xdr:sp>
    <xdr:clientData/>
  </xdr:oneCellAnchor>
  <xdr:oneCellAnchor>
    <xdr:from>
      <xdr:col>15</xdr:col>
      <xdr:colOff>295275</xdr:colOff>
      <xdr:row>43</xdr:row>
      <xdr:rowOff>161925</xdr:rowOff>
    </xdr:from>
    <xdr:ext cx="1176604" cy="436786"/>
    <xdr:sp macro="" textlink="">
      <xdr:nvSpPr>
        <xdr:cNvPr id="25" name="テキスト ボックス 24"/>
        <xdr:cNvSpPr txBox="1"/>
      </xdr:nvSpPr>
      <xdr:spPr>
        <a:xfrm>
          <a:off x="10582275" y="7534275"/>
          <a:ext cx="1176604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rgbClr val="FF0000"/>
              </a:solidFill>
            </a:rPr>
            <a:t>x01=r0+r1*cosθ1</a:t>
          </a:r>
        </a:p>
        <a:p>
          <a:r>
            <a:rPr kumimoji="1" lang="en-US" altLang="ja-JP" sz="1100">
              <a:solidFill>
                <a:srgbClr val="FF0000"/>
              </a:solidFill>
            </a:rPr>
            <a:t>y01=r1*sinθ1</a:t>
          </a:r>
        </a:p>
      </xdr:txBody>
    </xdr:sp>
    <xdr:clientData/>
  </xdr:oneCellAnchor>
  <xdr:oneCellAnchor>
    <xdr:from>
      <xdr:col>14</xdr:col>
      <xdr:colOff>438150</xdr:colOff>
      <xdr:row>36</xdr:row>
      <xdr:rowOff>85725</xdr:rowOff>
    </xdr:from>
    <xdr:ext cx="305340" cy="264560"/>
    <xdr:sp macro="" textlink="">
      <xdr:nvSpPr>
        <xdr:cNvPr id="27" name="テキスト ボックス 26"/>
        <xdr:cNvSpPr txBox="1"/>
      </xdr:nvSpPr>
      <xdr:spPr>
        <a:xfrm>
          <a:off x="10039350" y="6257925"/>
          <a:ext cx="30534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r2</a:t>
          </a:r>
          <a:endParaRPr kumimoji="1" lang="ja-JP" altLang="en-US" sz="1100"/>
        </a:p>
      </xdr:txBody>
    </xdr:sp>
    <xdr:clientData/>
  </xdr:oneCellAnchor>
  <xdr:oneCellAnchor>
    <xdr:from>
      <xdr:col>15</xdr:col>
      <xdr:colOff>180975</xdr:colOff>
      <xdr:row>31</xdr:row>
      <xdr:rowOff>38100</xdr:rowOff>
    </xdr:from>
    <xdr:ext cx="305340" cy="264560"/>
    <xdr:sp macro="" textlink="">
      <xdr:nvSpPr>
        <xdr:cNvPr id="28" name="テキスト ボックス 27"/>
        <xdr:cNvSpPr txBox="1"/>
      </xdr:nvSpPr>
      <xdr:spPr>
        <a:xfrm>
          <a:off x="10467975" y="5353050"/>
          <a:ext cx="30534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r3</a:t>
          </a:r>
          <a:endParaRPr kumimoji="1" lang="ja-JP" altLang="en-US" sz="1100"/>
        </a:p>
      </xdr:txBody>
    </xdr:sp>
    <xdr:clientData/>
  </xdr:oneCellAnchor>
  <xdr:oneCellAnchor>
    <xdr:from>
      <xdr:col>13</xdr:col>
      <xdr:colOff>628650</xdr:colOff>
      <xdr:row>42</xdr:row>
      <xdr:rowOff>38100</xdr:rowOff>
    </xdr:from>
    <xdr:ext cx="331181" cy="264560"/>
    <xdr:sp macro="" textlink="">
      <xdr:nvSpPr>
        <xdr:cNvPr id="29" name="テキスト ボックス 28"/>
        <xdr:cNvSpPr txBox="1"/>
      </xdr:nvSpPr>
      <xdr:spPr>
        <a:xfrm>
          <a:off x="9544050" y="7239000"/>
          <a:ext cx="33118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θ1</a:t>
          </a:r>
          <a:endParaRPr kumimoji="1" lang="ja-JP" altLang="en-US" sz="1100"/>
        </a:p>
      </xdr:txBody>
    </xdr:sp>
    <xdr:clientData/>
  </xdr:oneCellAnchor>
  <xdr:twoCellAnchor>
    <xdr:from>
      <xdr:col>14</xdr:col>
      <xdr:colOff>238125</xdr:colOff>
      <xdr:row>41</xdr:row>
      <xdr:rowOff>142875</xdr:rowOff>
    </xdr:from>
    <xdr:to>
      <xdr:col>15</xdr:col>
      <xdr:colOff>352425</xdr:colOff>
      <xdr:row>44</xdr:row>
      <xdr:rowOff>161925</xdr:rowOff>
    </xdr:to>
    <xdr:cxnSp macro="">
      <xdr:nvCxnSpPr>
        <xdr:cNvPr id="31" name="直線矢印コネクタ 30"/>
        <xdr:cNvCxnSpPr/>
      </xdr:nvCxnSpPr>
      <xdr:spPr>
        <a:xfrm flipH="1" flipV="1">
          <a:off x="9839325" y="7172325"/>
          <a:ext cx="800100" cy="5334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47625</xdr:colOff>
      <xdr:row>38</xdr:row>
      <xdr:rowOff>152400</xdr:rowOff>
    </xdr:from>
    <xdr:to>
      <xdr:col>16</xdr:col>
      <xdr:colOff>161925</xdr:colOff>
      <xdr:row>42</xdr:row>
      <xdr:rowOff>0</xdr:rowOff>
    </xdr:to>
    <xdr:cxnSp macro="">
      <xdr:nvCxnSpPr>
        <xdr:cNvPr id="32" name="直線矢印コネクタ 31"/>
        <xdr:cNvCxnSpPr/>
      </xdr:nvCxnSpPr>
      <xdr:spPr>
        <a:xfrm flipH="1" flipV="1">
          <a:off x="10334625" y="6667500"/>
          <a:ext cx="800100" cy="533400"/>
        </a:xfrm>
        <a:prstGeom prst="straightConnector1">
          <a:avLst/>
        </a:prstGeom>
        <a:ln>
          <a:solidFill>
            <a:srgbClr val="92D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228600</xdr:colOff>
      <xdr:row>33</xdr:row>
      <xdr:rowOff>142875</xdr:rowOff>
    </xdr:from>
    <xdr:to>
      <xdr:col>16</xdr:col>
      <xdr:colOff>619125</xdr:colOff>
      <xdr:row>34</xdr:row>
      <xdr:rowOff>133350</xdr:rowOff>
    </xdr:to>
    <xdr:cxnSp macro="">
      <xdr:nvCxnSpPr>
        <xdr:cNvPr id="33" name="直線矢印コネクタ 32"/>
        <xdr:cNvCxnSpPr/>
      </xdr:nvCxnSpPr>
      <xdr:spPr>
        <a:xfrm flipH="1" flipV="1">
          <a:off x="10515600" y="5800725"/>
          <a:ext cx="1076325" cy="161925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647700</xdr:colOff>
      <xdr:row>41</xdr:row>
      <xdr:rowOff>152400</xdr:rowOff>
    </xdr:from>
    <xdr:ext cx="305340" cy="264560"/>
    <xdr:sp macro="" textlink="">
      <xdr:nvSpPr>
        <xdr:cNvPr id="35" name="テキスト ボックス 34"/>
        <xdr:cNvSpPr txBox="1"/>
      </xdr:nvSpPr>
      <xdr:spPr>
        <a:xfrm>
          <a:off x="8877300" y="7181850"/>
          <a:ext cx="30534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r0</a:t>
          </a:r>
          <a:endParaRPr kumimoji="1" lang="ja-JP" altLang="en-US" sz="1100"/>
        </a:p>
      </xdr:txBody>
    </xdr:sp>
    <xdr:clientData/>
  </xdr:oneCellAnchor>
  <xdr:oneCellAnchor>
    <xdr:from>
      <xdr:col>16</xdr:col>
      <xdr:colOff>161925</xdr:colOff>
      <xdr:row>40</xdr:row>
      <xdr:rowOff>133350</xdr:rowOff>
    </xdr:from>
    <xdr:ext cx="2147319" cy="436786"/>
    <xdr:sp macro="" textlink="">
      <xdr:nvSpPr>
        <xdr:cNvPr id="36" name="テキスト ボックス 35"/>
        <xdr:cNvSpPr txBox="1"/>
      </xdr:nvSpPr>
      <xdr:spPr>
        <a:xfrm>
          <a:off x="11134725" y="6991350"/>
          <a:ext cx="2147319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chemeClr val="accent6"/>
              </a:solidFill>
            </a:rPr>
            <a:t>x02=r0+2r1*cosθ1+r2*cos(θ1+θ2)</a:t>
          </a:r>
        </a:p>
        <a:p>
          <a:r>
            <a:rPr kumimoji="1" lang="en-US" altLang="ja-JP" sz="1100">
              <a:solidFill>
                <a:schemeClr val="accent6"/>
              </a:solidFill>
            </a:rPr>
            <a:t>y02=2r1*sinθ1+r2*sin(θ1+θ2)</a:t>
          </a:r>
        </a:p>
      </xdr:txBody>
    </xdr:sp>
    <xdr:clientData/>
  </xdr:oneCellAnchor>
  <xdr:oneCellAnchor>
    <xdr:from>
      <xdr:col>16</xdr:col>
      <xdr:colOff>619125</xdr:colOff>
      <xdr:row>33</xdr:row>
      <xdr:rowOff>133350</xdr:rowOff>
    </xdr:from>
    <xdr:ext cx="3334824" cy="436786"/>
    <xdr:sp macro="" textlink="">
      <xdr:nvSpPr>
        <xdr:cNvPr id="37" name="テキスト ボックス 36"/>
        <xdr:cNvSpPr txBox="1"/>
      </xdr:nvSpPr>
      <xdr:spPr>
        <a:xfrm>
          <a:off x="11591925" y="5791200"/>
          <a:ext cx="3334824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>
              <a:solidFill>
                <a:schemeClr val="accent4">
                  <a:lumMod val="75000"/>
                </a:schemeClr>
              </a:solidFill>
            </a:rPr>
            <a:t>x03=r0+2r1*cosθ1+2r2*cos(θ1+θ2)+r3*cos</a:t>
          </a:r>
          <a:r>
            <a:rPr kumimoji="1" lang="en-US" altLang="ja-JP" sz="1100">
              <a:solidFill>
                <a:schemeClr val="accent4">
                  <a:lumMod val="75000"/>
                </a:schemeClr>
              </a:solidFill>
              <a:effectLst/>
              <a:latin typeface="+mn-lt"/>
              <a:ea typeface="+mn-ea"/>
              <a:cs typeface="+mn-cs"/>
            </a:rPr>
            <a:t>(θ1+θ2+θ3)</a:t>
          </a:r>
          <a:endParaRPr kumimoji="1" lang="en-US" altLang="ja-JP" sz="1100">
            <a:solidFill>
              <a:schemeClr val="accent4">
                <a:lumMod val="75000"/>
              </a:schemeClr>
            </a:solidFill>
          </a:endParaRPr>
        </a:p>
        <a:p>
          <a:r>
            <a:rPr kumimoji="1" lang="en-US" altLang="ja-JP" sz="1100">
              <a:solidFill>
                <a:schemeClr val="accent4">
                  <a:lumMod val="75000"/>
                </a:schemeClr>
              </a:solidFill>
            </a:rPr>
            <a:t>y03=2r1*sinθ1+2r2*sin(θ1+θ2)+r3*sin(θ1+θ2+θ3)</a:t>
          </a:r>
        </a:p>
      </xdr:txBody>
    </xdr:sp>
    <xdr:clientData/>
  </xdr:oneCellAnchor>
  <xdr:twoCellAnchor>
    <xdr:from>
      <xdr:col>13</xdr:col>
      <xdr:colOff>667475</xdr:colOff>
      <xdr:row>40</xdr:row>
      <xdr:rowOff>87750</xdr:rowOff>
    </xdr:from>
    <xdr:to>
      <xdr:col>14</xdr:col>
      <xdr:colOff>561275</xdr:colOff>
      <xdr:row>40</xdr:row>
      <xdr:rowOff>87750</xdr:rowOff>
    </xdr:to>
    <xdr:cxnSp macro="">
      <xdr:nvCxnSpPr>
        <xdr:cNvPr id="38" name="直線コネクタ 37"/>
        <xdr:cNvCxnSpPr/>
      </xdr:nvCxnSpPr>
      <xdr:spPr>
        <a:xfrm rot="-1800000">
          <a:off x="9582875" y="6945750"/>
          <a:ext cx="579600" cy="0"/>
        </a:xfrm>
        <a:prstGeom prst="line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190500</xdr:colOff>
      <xdr:row>39</xdr:row>
      <xdr:rowOff>9525</xdr:rowOff>
    </xdr:from>
    <xdr:ext cx="305340" cy="264560"/>
    <xdr:sp macro="" textlink="">
      <xdr:nvSpPr>
        <xdr:cNvPr id="26" name="テキスト ボックス 25"/>
        <xdr:cNvSpPr txBox="1"/>
      </xdr:nvSpPr>
      <xdr:spPr>
        <a:xfrm>
          <a:off x="9791700" y="6696075"/>
          <a:ext cx="30534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r1</a:t>
          </a:r>
          <a:endParaRPr kumimoji="1" lang="ja-JP" altLang="en-US" sz="1100"/>
        </a:p>
      </xdr:txBody>
    </xdr:sp>
    <xdr:clientData/>
  </xdr:oneCellAnchor>
  <xdr:twoCellAnchor>
    <xdr:from>
      <xdr:col>12</xdr:col>
      <xdr:colOff>647700</xdr:colOff>
      <xdr:row>43</xdr:row>
      <xdr:rowOff>47625</xdr:rowOff>
    </xdr:from>
    <xdr:to>
      <xdr:col>13</xdr:col>
      <xdr:colOff>253500</xdr:colOff>
      <xdr:row>43</xdr:row>
      <xdr:rowOff>47625</xdr:rowOff>
    </xdr:to>
    <xdr:cxnSp macro="">
      <xdr:nvCxnSpPr>
        <xdr:cNvPr id="40" name="直線コネクタ 39"/>
        <xdr:cNvCxnSpPr/>
      </xdr:nvCxnSpPr>
      <xdr:spPr>
        <a:xfrm>
          <a:off x="8877300" y="7419975"/>
          <a:ext cx="291600" cy="0"/>
        </a:xfrm>
        <a:prstGeom prst="line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18131</xdr:colOff>
      <xdr:row>36</xdr:row>
      <xdr:rowOff>141451</xdr:rowOff>
    </xdr:from>
    <xdr:to>
      <xdr:col>15</xdr:col>
      <xdr:colOff>18131</xdr:colOff>
      <xdr:row>38</xdr:row>
      <xdr:rowOff>90151</xdr:rowOff>
    </xdr:to>
    <xdr:cxnSp macro="">
      <xdr:nvCxnSpPr>
        <xdr:cNvPr id="42" name="直線コネクタ 41"/>
        <xdr:cNvCxnSpPr/>
      </xdr:nvCxnSpPr>
      <xdr:spPr>
        <a:xfrm rot="-3600000">
          <a:off x="10159331" y="6459451"/>
          <a:ext cx="291600" cy="0"/>
        </a:xfrm>
        <a:prstGeom prst="line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236699</xdr:colOff>
      <xdr:row>30</xdr:row>
      <xdr:rowOff>85725</xdr:rowOff>
    </xdr:from>
    <xdr:to>
      <xdr:col>15</xdr:col>
      <xdr:colOff>236699</xdr:colOff>
      <xdr:row>33</xdr:row>
      <xdr:rowOff>150975</xdr:rowOff>
    </xdr:to>
    <xdr:cxnSp macro="">
      <xdr:nvCxnSpPr>
        <xdr:cNvPr id="43" name="直線コネクタ 42"/>
        <xdr:cNvCxnSpPr/>
      </xdr:nvCxnSpPr>
      <xdr:spPr>
        <a:xfrm rot="-5400000">
          <a:off x="10233899" y="5519025"/>
          <a:ext cx="579600" cy="0"/>
        </a:xfrm>
        <a:prstGeom prst="line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304800</xdr:colOff>
      <xdr:row>43</xdr:row>
      <xdr:rowOff>161925</xdr:rowOff>
    </xdr:from>
    <xdr:ext cx="466794" cy="275717"/>
    <xdr:sp macro="" textlink="">
      <xdr:nvSpPr>
        <xdr:cNvPr id="44" name="テキスト ボックス 43"/>
        <xdr:cNvSpPr txBox="1"/>
      </xdr:nvSpPr>
      <xdr:spPr>
        <a:xfrm>
          <a:off x="8534400" y="7534275"/>
          <a:ext cx="46679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原点</a:t>
          </a:r>
        </a:p>
      </xdr:txBody>
    </xdr:sp>
    <xdr:clientData/>
  </xdr:oneCellAnchor>
  <xdr:oneCellAnchor>
    <xdr:from>
      <xdr:col>14</xdr:col>
      <xdr:colOff>219075</xdr:colOff>
      <xdr:row>49</xdr:row>
      <xdr:rowOff>152400</xdr:rowOff>
    </xdr:from>
    <xdr:ext cx="3800977" cy="88562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5" name="テキスト ボックス 44"/>
            <xdr:cNvSpPr txBox="1"/>
          </xdr:nvSpPr>
          <xdr:spPr>
            <a:xfrm>
              <a:off x="9820275" y="8553450"/>
              <a:ext cx="3800977" cy="8856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kumimoji="1" lang="en-US" altLang="ja-JP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𝑥</m:t>
                        </m:r>
                      </m:e>
                      <m:sub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0</m:t>
                        </m:r>
                        <m:r>
                          <a:rPr kumimoji="1" lang="en-US" altLang="ja-JP" sz="1100" b="0" i="1">
                            <a:latin typeface="Cambria Math" panose="02040503050406030204" pitchFamily="18" charset="0"/>
                          </a:rPr>
                          <m:t>𝑘</m:t>
                        </m:r>
                      </m:sub>
                    </m:sSub>
                    <m:r>
                      <a:rPr kumimoji="1" lang="en-US" altLang="ja-JP" sz="1100" b="0" i="1">
                        <a:latin typeface="Cambria Math" panose="02040503050406030204" pitchFamily="18" charset="0"/>
                      </a:rPr>
                      <m:t>=</m:t>
                    </m:r>
                    <m:sSub>
                      <m:sSubPr>
                        <m:ctrlPr>
                          <a:rPr kumimoji="1" lang="en-US" altLang="ja-JP" sz="110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𝑟</m:t>
                        </m:r>
                      </m:e>
                      <m: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0</m:t>
                        </m:r>
                      </m:sub>
                    </m:sSub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+2</m:t>
                    </m:r>
                    <m:nary>
                      <m:naryPr>
                        <m:chr m:val="∑"/>
                        <m:ctrl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𝑖</m:t>
                        </m:r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=1</m:t>
                        </m:r>
                      </m:sub>
                      <m:sup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𝑘</m:t>
                        </m:r>
                      </m:sup>
                      <m:e>
                        <m:d>
                          <m:dPr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sSub>
                              <m:sSub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  <m:t>𝑟</m:t>
                                </m:r>
                              </m:e>
                              <m:sub>
                                <m: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𝑖</m:t>
                                </m:r>
                              </m:sub>
                            </m:sSub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𝑐𝑜𝑠</m:t>
                            </m:r>
                            <m:d>
                              <m:dPr>
                                <m:ctrlPr>
                                  <a:rPr kumimoji="1" lang="en-US" altLang="ja-JP" sz="110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nary>
                                  <m:naryPr>
                                    <m:chr m:val="∑"/>
                                    <m:ctrl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naryPr>
                                  <m:sub>
                                    <m:r>
                                      <m:rPr>
                                        <m:brk m:alnAt="23"/>
                                      </m:rP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𝑗</m:t>
                                    </m:r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=1</m:t>
                                    </m:r>
                                  </m:sub>
                                  <m:sup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𝑖</m:t>
                                    </m:r>
                                  </m:sup>
                                  <m:e>
                                    <m:d>
                                      <m:dPr>
                                        <m:ctrlPr>
                                          <a:rPr kumimoji="1" lang="en-US" altLang="ja-JP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+mn-lt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dPr>
                                      <m:e>
                                        <m:sSub>
                                          <m:sSubPr>
                                            <m:ctrlPr>
                                              <a:rPr kumimoji="1" lang="en-US" altLang="ja-JP" sz="110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+mn-lt"/>
                                                <a:ea typeface="+mn-ea"/>
                                                <a:cs typeface="+mn-cs"/>
                                              </a:rPr>
                                            </m:ctrlPr>
                                          </m:sSubPr>
                                          <m:e>
                                            <m:r>
                                              <a:rPr kumimoji="1" lang="ja-JP" altLang="en-US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+mn-lt"/>
                                                <a:ea typeface="+mn-ea"/>
                                                <a:cs typeface="+mn-cs"/>
                                              </a:rPr>
                                              <m:t>𝜃</m:t>
                                            </m:r>
                                          </m:e>
                                          <m:sub>
                                            <m:r>
                                              <a:rPr kumimoji="1" lang="en-US" altLang="ja-JP" sz="1100" b="0" i="1">
                                                <a:solidFill>
                                                  <a:schemeClr val="tx1"/>
                                                </a:solidFill>
                                                <a:effectLst/>
                                                <a:latin typeface="+mn-lt"/>
                                                <a:ea typeface="+mn-ea"/>
                                                <a:cs typeface="+mn-cs"/>
                                              </a:rPr>
                                              <m:t>𝑗</m:t>
                                            </m:r>
                                          </m:sub>
                                        </m:sSub>
                                      </m:e>
                                    </m:d>
                                  </m:e>
                                </m:nary>
                              </m:e>
                            </m:d>
                          </m:e>
                        </m:d>
                      </m:e>
                    </m:nary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+</m:t>
                    </m:r>
                    <m:sSub>
                      <m:sSubPr>
                        <m:ctrlPr>
                          <a:rPr kumimoji="1" lang="en-US" altLang="ja-JP" sz="110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  <m:t>𝑟</m:t>
                        </m:r>
                      </m:e>
                      <m:sub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𝑘</m:t>
                        </m:r>
                        <m:r>
                          <a:rPr kumimoji="1" lang="en-US" altLang="ja-JP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+1</m:t>
                        </m:r>
                      </m:sub>
                    </m:sSub>
                    <m:r>
                      <a:rPr kumimoji="1" lang="en-US" altLang="ja-JP" sz="1100" b="0" i="1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𝑐𝑜𝑠</m:t>
                    </m:r>
                    <m:d>
                      <m:dPr>
                        <m:ctrlPr>
                          <a:rPr kumimoji="1" lang="en-US" altLang="ja-JP" sz="1100" i="1">
                            <a:solidFill>
                              <a:schemeClr val="tx1"/>
                            </a:solidFill>
                            <a:effectLst/>
                            <a:latin typeface="+mn-lt"/>
                            <a:ea typeface="+mn-ea"/>
                            <a:cs typeface="+mn-cs"/>
                          </a:rPr>
                        </m:ctrlPr>
                      </m:dPr>
                      <m:e>
                        <m:nary>
                          <m:naryPr>
                            <m:chr m:val="∑"/>
                            <m:ctrl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</m:ctrlPr>
                          </m:naryPr>
                          <m:sub>
                            <m:r>
                              <m:rPr>
                                <m:brk m:alnAt="23"/>
                              </m:rP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𝑗</m:t>
                            </m:r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+mn-lt"/>
                                <a:ea typeface="+mn-ea"/>
                                <a:cs typeface="+mn-cs"/>
                              </a:rPr>
                              <m:t>=1</m:t>
                            </m:r>
                          </m:sub>
                          <m:sup>
                            <m:r>
                              <a:rPr kumimoji="1" lang="en-US" altLang="ja-JP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𝑘</m:t>
                            </m:r>
                          </m:sup>
                          <m:e>
                            <m:d>
                              <m:dPr>
                                <m:ctrlPr>
                                  <a:rPr kumimoji="1" lang="en-US" altLang="ja-JP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+mn-lt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sSub>
                                  <m:sSubPr>
                                    <m:ctrlPr>
                                      <a:rPr kumimoji="1" lang="en-US" altLang="ja-JP" sz="110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kumimoji="1" lang="ja-JP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𝜃</m:t>
                                    </m:r>
                                  </m:e>
                                  <m:sub>
                                    <m:r>
                                      <a:rPr kumimoji="1" lang="en-US" altLang="ja-JP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+mn-lt"/>
                                        <a:ea typeface="+mn-ea"/>
                                        <a:cs typeface="+mn-cs"/>
                                      </a:rPr>
                                      <m:t>𝑗</m:t>
                                    </m:r>
                                  </m:sub>
                                </m:sSub>
                              </m:e>
                            </m:d>
                          </m:e>
                        </m:nary>
                      </m:e>
                    </m:d>
                  </m:oMath>
                </m:oMathPara>
              </a14:m>
              <a:endParaRPr kumimoji="1" lang="en-US" altLang="ja-JP" sz="1100" b="0" i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14:m>
                <m:oMath xmlns:m="http://schemas.openxmlformats.org/officeDocument/2006/math">
                  <m:sSub>
                    <m:sSub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𝑦</m:t>
                      </m:r>
                    </m:e>
                    <m: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0</m:t>
                      </m:r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𝑘</m:t>
                      </m:r>
                    </m:sub>
                  </m:sSub>
                </m:oMath>
              </a14:m>
              <a:r>
                <a:rPr kumimoji="1" lang="en-US" altLang="ja-JP" sz="1100"/>
                <a:t>=</a:t>
              </a:r>
              <a14:m>
                <m:oMath xmlns:m="http://schemas.openxmlformats.org/officeDocument/2006/math"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2</m:t>
                  </m:r>
                  <m:nary>
                    <m:naryPr>
                      <m:chr m:val="∑"/>
                      <m:ctrlP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naryPr>
                    <m:sub>
                      <m:r>
                        <m:rPr>
                          <m:brk m:alnAt="23"/>
                        </m:rP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𝑖</m:t>
                      </m:r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=1</m:t>
                      </m:r>
                    </m:sub>
                    <m:sup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𝑘</m:t>
                      </m:r>
                    </m:sup>
                    <m:e>
                      <m:d>
                        <m:dPr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sSub>
                            <m:sSub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𝑟</m:t>
                              </m:r>
                            </m:e>
                            <m:sub>
                              <m: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  <m:t>𝑖</m:t>
                              </m:r>
                            </m:sub>
                          </m:sSub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𝑠</m:t>
                          </m:r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𝑖𝑛</m:t>
                          </m:r>
                          <m:d>
                            <m:dPr>
                              <m:ctrlPr>
                                <a:rPr kumimoji="1" lang="en-US" altLang="ja-JP" sz="110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</m:ctrlPr>
                            </m:dPr>
                            <m:e>
                              <m:nary>
                                <m:naryPr>
                                  <m:chr m:val="∑"/>
                                  <m:ctrl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3"/>
                                    </m:rP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𝑗</m:t>
                                  </m:r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𝑖</m:t>
                                  </m:r>
                                </m:sup>
                                <m:e>
                                  <m:d>
                                    <m:dPr>
                                      <m:ctrlPr>
                                        <a:rPr kumimoji="1" lang="en-US" altLang="ja-JP" sz="1100" b="0" i="1">
                                          <a:solidFill>
                                            <a:schemeClr val="tx1"/>
                                          </a:solidFill>
                                          <a:effectLst/>
                                          <a:latin typeface="+mn-lt"/>
                                          <a:ea typeface="+mn-ea"/>
                                          <a:cs typeface="+mn-cs"/>
                                        </a:rPr>
                                      </m:ctrlPr>
                                    </m:dPr>
                                    <m:e>
                                      <m:sSub>
                                        <m:sSubPr>
                                          <m:ctrlPr>
                                            <a:rPr kumimoji="1" lang="en-US" altLang="ja-JP" sz="110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+mn-lt"/>
                                              <a:ea typeface="+mn-ea"/>
                                              <a:cs typeface="+mn-cs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kumimoji="1" lang="ja-JP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+mn-lt"/>
                                              <a:ea typeface="+mn-ea"/>
                                              <a:cs typeface="+mn-cs"/>
                                            </a:rPr>
                                            <m:t>𝜃</m:t>
                                          </m:r>
                                        </m:e>
                                        <m:sub>
                                          <m:r>
                                            <a:rPr kumimoji="1" lang="en-US" altLang="ja-JP" sz="1100" b="0" i="1">
                                              <a:solidFill>
                                                <a:schemeClr val="tx1"/>
                                              </a:solidFill>
                                              <a:effectLst/>
                                              <a:latin typeface="+mn-lt"/>
                                              <a:ea typeface="+mn-ea"/>
                                              <a:cs typeface="+mn-cs"/>
                                            </a:rPr>
                                            <m:t>𝑗</m:t>
                                          </m:r>
                                        </m:sub>
                                      </m:sSub>
                                    </m:e>
                                  </m:d>
                                </m:e>
                              </m:nary>
                            </m:e>
                          </m:d>
                        </m:e>
                      </m:d>
                    </m:e>
                  </m:nary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+</m:t>
                  </m:r>
                  <m:sSub>
                    <m:sSub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𝑟</m:t>
                      </m:r>
                    </m:e>
                    <m:sub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𝑘</m:t>
                      </m:r>
                      <m:r>
                        <a:rPr kumimoji="1" lang="en-US" altLang="ja-JP" sz="1100" b="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+1</m:t>
                      </m:r>
                    </m:sub>
                  </m:sSub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𝑠</m:t>
                  </m:r>
                  <m:r>
                    <a:rPr kumimoji="1" lang="en-US" altLang="ja-JP" sz="1100" b="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𝑖𝑛</m:t>
                  </m:r>
                  <m:d>
                    <m:dPr>
                      <m:ctrlPr>
                        <a:rPr kumimoji="1" lang="en-US" altLang="ja-JP" sz="1100" i="1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</m:ctrlPr>
                    </m:dPr>
                    <m:e>
                      <m:nary>
                        <m:naryPr>
                          <m:chr m:val="∑"/>
                          <m:ctrl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𝑗</m:t>
                          </m:r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=1</m:t>
                          </m:r>
                        </m:sub>
                        <m:sup>
                          <m:r>
                            <a:rPr kumimoji="1" lang="en-US" altLang="ja-JP" sz="1100" b="0" i="1">
                              <a:solidFill>
                                <a:schemeClr val="tx1"/>
                              </a:solidFill>
                              <a:effectLst/>
                              <a:latin typeface="+mn-lt"/>
                              <a:ea typeface="+mn-ea"/>
                              <a:cs typeface="+mn-cs"/>
                            </a:rPr>
                            <m:t>𝑘</m:t>
                          </m:r>
                        </m:sup>
                        <m:e>
                          <m:d>
                            <m:dPr>
                              <m:ctrlPr>
                                <a:rPr kumimoji="1" lang="en-US" altLang="ja-JP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+mn-lt"/>
                                  <a:ea typeface="+mn-ea"/>
                                  <a:cs typeface="+mn-cs"/>
                                </a:rPr>
                              </m:ctrlPr>
                            </m:dPr>
                            <m:e>
                              <m:sSub>
                                <m:sSubPr>
                                  <m:ctrlPr>
                                    <a:rPr kumimoji="1" lang="en-US" altLang="ja-JP" sz="110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</m:ctrlPr>
                                </m:sSubPr>
                                <m:e>
                                  <m:r>
                                    <a:rPr kumimoji="1" lang="ja-JP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𝜃</m:t>
                                  </m:r>
                                </m:e>
                                <m:sub>
                                  <m:r>
                                    <a:rPr kumimoji="1" lang="en-US" altLang="ja-JP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+mn-lt"/>
                                      <a:ea typeface="+mn-ea"/>
                                      <a:cs typeface="+mn-cs"/>
                                    </a:rPr>
                                    <m:t>𝑗</m:t>
                                  </m:r>
                                </m:sub>
                              </m:sSub>
                            </m:e>
                          </m:d>
                        </m:e>
                      </m:nary>
                    </m:e>
                  </m:d>
                </m:oMath>
              </a14:m>
              <a:endParaRPr kumimoji="1" lang="ja-JP" altLang="en-US" sz="1100"/>
            </a:p>
          </xdr:txBody>
        </xdr:sp>
      </mc:Choice>
      <mc:Fallback>
        <xdr:sp macro="" textlink="">
          <xdr:nvSpPr>
            <xdr:cNvPr id="45" name="テキスト ボックス 44"/>
            <xdr:cNvSpPr txBox="1"/>
          </xdr:nvSpPr>
          <xdr:spPr>
            <a:xfrm>
              <a:off x="9820275" y="8553450"/>
              <a:ext cx="3800977" cy="8856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kumimoji="1" lang="en-US" altLang="ja-JP" sz="1100" b="0" i="0">
                  <a:latin typeface="Cambria Math" panose="02040503050406030204" pitchFamily="18" charset="0"/>
                </a:rPr>
                <a:t>𝑥_0𝑘=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𝑟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+2∑24_(𝑖=1)^𝑘▒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(𝑟_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𝑐𝑜𝑠(∑_(𝑗=1)^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𝑖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▒(</a:t>
              </a:r>
              <a:r>
                <a:rPr kumimoji="1" lang="ja-JP" alt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_𝑗 ) ))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+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𝑟_(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𝑘+1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 𝑐𝑜𝑠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∑_(𝑗=1)^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𝑘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▒(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_𝑗 ) )</a:t>
              </a:r>
              <a:endParaRPr kumimoji="1" lang="en-US" altLang="ja-JP" sz="1100" b="0" i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𝑦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_0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𝑘</a:t>
              </a:r>
              <a:r>
                <a:rPr kumimoji="1" lang="en-US" altLang="ja-JP" sz="1100"/>
                <a:t>=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2∑_(𝑖=1)^𝑘▒(𝑟_𝑖 𝑠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𝑖𝑛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(∑_(𝑗=1)^𝑖▒(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_𝑗 ) )) +𝑟_(𝑘+1) 𝑠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𝑖𝑛</a:t>
              </a:r>
              <a:r>
                <a:rPr kumimoji="1" lang="en-US" altLang="ja-JP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∑_(𝑗=1)^𝑘▒(</a:t>
              </a:r>
              <a:r>
                <a:rPr kumimoji="1" lang="ja-JP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𝜃</a:t>
              </a:r>
              <a:r>
                <a:rPr kumimoji="1" lang="en-US" altLang="ja-JP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_𝑗 ) )</a:t>
              </a:r>
              <a:endParaRPr kumimoji="1" lang="ja-JP" altLang="en-US" sz="1100"/>
            </a:p>
          </xdr:txBody>
        </xdr:sp>
      </mc:Fallback>
    </mc:AlternateContent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561976</xdr:colOff>
      <xdr:row>9</xdr:row>
      <xdr:rowOff>57150</xdr:rowOff>
    </xdr:from>
    <xdr:to>
      <xdr:col>15</xdr:col>
      <xdr:colOff>600075</xdr:colOff>
      <xdr:row>25</xdr:row>
      <xdr:rowOff>57150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561976</xdr:colOff>
      <xdr:row>9</xdr:row>
      <xdr:rowOff>57150</xdr:rowOff>
    </xdr:from>
    <xdr:to>
      <xdr:col>16</xdr:col>
      <xdr:colOff>600075</xdr:colOff>
      <xdr:row>25</xdr:row>
      <xdr:rowOff>57150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workbookViewId="0">
      <selection activeCell="G12" sqref="G12"/>
    </sheetView>
  </sheetViews>
  <sheetFormatPr defaultRowHeight="13.5" x14ac:dyDescent="0.15"/>
  <cols>
    <col min="16" max="17" width="12.875" bestFit="1" customWidth="1"/>
    <col min="18" max="18" width="13.875" bestFit="1" customWidth="1"/>
    <col min="19" max="19" width="9.125" bestFit="1" customWidth="1"/>
    <col min="20" max="27" width="9.125" customWidth="1"/>
  </cols>
  <sheetData>
    <row r="1" spans="1:47" x14ac:dyDescent="0.1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</row>
    <row r="2" spans="1:47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</row>
    <row r="3" spans="1:47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7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 t="s">
        <v>4</v>
      </c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</row>
    <row r="5" spans="1:47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16">
        <f ca="1">Q6/330</f>
        <v>0.66477272811938415</v>
      </c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T5" s="5"/>
      <c r="AU5" s="5"/>
    </row>
    <row r="6" spans="1:47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>
        <f ca="1">MOD(Q7,330)</f>
        <v>219.37500027939677</v>
      </c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T6" s="5"/>
      <c r="AU6" s="5"/>
    </row>
    <row r="7" spans="1:47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>
        <f ca="1">R7*S7</f>
        <v>459909.3750002794</v>
      </c>
      <c r="R7" s="5">
        <f ca="1">NOW()-TODAY()</f>
        <v>0.4599093750002794</v>
      </c>
      <c r="S7" s="5">
        <v>1000000</v>
      </c>
      <c r="T7" s="5"/>
      <c r="U7" s="5"/>
      <c r="V7" s="5"/>
      <c r="W7" s="5"/>
      <c r="X7" s="5"/>
      <c r="Y7" s="5"/>
      <c r="Z7" s="5"/>
      <c r="AA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7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E8" s="5"/>
      <c r="AF8" s="5"/>
      <c r="AG8" s="5"/>
      <c r="AH8" s="5"/>
      <c r="AI8" s="5"/>
      <c r="AJ8" s="5"/>
      <c r="AK8" s="5"/>
      <c r="AL8" s="5"/>
      <c r="AM8" s="5"/>
      <c r="AN8" s="5"/>
    </row>
    <row r="9" spans="1:47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7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47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7" x14ac:dyDescent="0.15">
      <c r="A12" s="5"/>
      <c r="B12" s="5"/>
      <c r="C12" s="5"/>
      <c r="D12" s="5"/>
      <c r="E12" s="5"/>
      <c r="F12" s="5"/>
      <c r="G12" s="5" t="s">
        <v>13</v>
      </c>
      <c r="H12" s="17">
        <v>90</v>
      </c>
      <c r="I12" s="5">
        <f>PI()/180*H12</f>
        <v>1.5707963267948966</v>
      </c>
      <c r="J12" s="5" t="s">
        <v>12</v>
      </c>
      <c r="K12" s="17">
        <f>H12</f>
        <v>90</v>
      </c>
      <c r="L12" s="5">
        <f>PI()/180*K12</f>
        <v>1.5707963267948966</v>
      </c>
      <c r="M12" s="5" t="s">
        <v>11</v>
      </c>
      <c r="N12" s="17">
        <f>K12</f>
        <v>90</v>
      </c>
      <c r="O12" s="5">
        <f>PI()/180*N12</f>
        <v>1.5707963267948966</v>
      </c>
      <c r="P12" s="5" t="s">
        <v>9</v>
      </c>
      <c r="Q12" s="17">
        <f>N12</f>
        <v>90</v>
      </c>
      <c r="R12" s="5">
        <f>PI()/180*Q12</f>
        <v>1.5707963267948966</v>
      </c>
      <c r="S12" s="5" t="s">
        <v>10</v>
      </c>
      <c r="V12" s="5" t="s">
        <v>14</v>
      </c>
      <c r="Y12" s="5" t="s">
        <v>15</v>
      </c>
      <c r="AA12" s="5"/>
      <c r="AB12" s="5" t="s">
        <v>16</v>
      </c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7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7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7" x14ac:dyDescent="0.15">
      <c r="A15" s="5"/>
      <c r="B15" s="5"/>
      <c r="C15" s="5"/>
      <c r="D15" s="5"/>
      <c r="E15" s="5"/>
      <c r="F15" s="5"/>
      <c r="G15" s="5">
        <f>COS(I12)</f>
        <v>6.1257422745431001E-17</v>
      </c>
      <c r="H15" s="5">
        <f>SIN(I12)</f>
        <v>1</v>
      </c>
      <c r="I15" s="5">
        <v>0</v>
      </c>
      <c r="J15" s="5">
        <f>COS(L12)</f>
        <v>6.1257422745431001E-17</v>
      </c>
      <c r="K15" s="5">
        <f>SIN(L12)</f>
        <v>1</v>
      </c>
      <c r="L15" s="5">
        <v>0</v>
      </c>
      <c r="M15" s="5">
        <f>COS(O12)</f>
        <v>6.1257422745431001E-17</v>
      </c>
      <c r="N15" s="5">
        <f>SIN(O12)</f>
        <v>1</v>
      </c>
      <c r="O15" s="5">
        <v>0</v>
      </c>
      <c r="P15" s="5">
        <f>COS(R12)</f>
        <v>6.1257422745431001E-17</v>
      </c>
      <c r="Q15" s="5">
        <f>SIN(R12)</f>
        <v>1</v>
      </c>
      <c r="R15" s="5">
        <v>0</v>
      </c>
      <c r="S15" s="5">
        <v>1</v>
      </c>
      <c r="T15" s="5">
        <v>0</v>
      </c>
      <c r="U15" s="5">
        <v>0</v>
      </c>
      <c r="V15" s="5">
        <f>S15</f>
        <v>1</v>
      </c>
      <c r="W15" s="5">
        <f t="shared" ref="W15:X15" si="0">T15</f>
        <v>0</v>
      </c>
      <c r="X15" s="5">
        <f t="shared" si="0"/>
        <v>0</v>
      </c>
      <c r="Y15" s="5">
        <f>V15</f>
        <v>1</v>
      </c>
      <c r="Z15" s="5">
        <f t="shared" ref="Z15:Z17" si="1">W15</f>
        <v>0</v>
      </c>
      <c r="AA15" s="5">
        <f t="shared" ref="AA15:AA17" si="2">X15</f>
        <v>0</v>
      </c>
      <c r="AB15" s="5">
        <f>Y15</f>
        <v>1</v>
      </c>
      <c r="AC15" s="5">
        <f t="shared" ref="AC15:AC17" si="3">Z15</f>
        <v>0</v>
      </c>
      <c r="AD15" s="5">
        <f t="shared" ref="AD15:AD17" si="4">AA15</f>
        <v>0</v>
      </c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7" x14ac:dyDescent="0.15">
      <c r="A16" s="5"/>
      <c r="B16" s="5"/>
      <c r="C16" s="5"/>
      <c r="D16" s="5"/>
      <c r="E16" s="5"/>
      <c r="F16" s="5"/>
      <c r="G16" s="5">
        <f>-H15</f>
        <v>-1</v>
      </c>
      <c r="H16" s="5">
        <f>G15</f>
        <v>6.1257422745431001E-17</v>
      </c>
      <c r="I16" s="5">
        <v>0</v>
      </c>
      <c r="J16" s="5">
        <f>-K15</f>
        <v>-1</v>
      </c>
      <c r="K16" s="5">
        <f>J15</f>
        <v>6.1257422745431001E-17</v>
      </c>
      <c r="L16" s="5">
        <v>0</v>
      </c>
      <c r="M16" s="5">
        <f>-N15</f>
        <v>-1</v>
      </c>
      <c r="N16" s="5">
        <f>M15</f>
        <v>6.1257422745431001E-17</v>
      </c>
      <c r="O16" s="5">
        <v>0</v>
      </c>
      <c r="P16" s="5">
        <f>-Q15</f>
        <v>-1</v>
      </c>
      <c r="Q16" s="5">
        <f>P15</f>
        <v>6.1257422745431001E-17</v>
      </c>
      <c r="R16" s="5">
        <v>0</v>
      </c>
      <c r="S16" s="5">
        <v>0</v>
      </c>
      <c r="T16" s="5">
        <v>1</v>
      </c>
      <c r="U16" s="5">
        <v>0</v>
      </c>
      <c r="V16" s="5">
        <f t="shared" ref="V16:V17" si="5">S16</f>
        <v>0</v>
      </c>
      <c r="W16" s="5">
        <f t="shared" ref="W16:W17" si="6">T16</f>
        <v>1</v>
      </c>
      <c r="X16" s="5">
        <f t="shared" ref="X16:X17" si="7">U16</f>
        <v>0</v>
      </c>
      <c r="Y16" s="5">
        <f t="shared" ref="Y16:Y17" si="8">V16</f>
        <v>0</v>
      </c>
      <c r="Z16" s="5">
        <f t="shared" si="1"/>
        <v>1</v>
      </c>
      <c r="AA16" s="5">
        <f t="shared" si="2"/>
        <v>0</v>
      </c>
      <c r="AB16" s="5">
        <f t="shared" ref="AB16:AB17" si="9">Y16</f>
        <v>0</v>
      </c>
      <c r="AC16" s="5">
        <f t="shared" si="3"/>
        <v>1</v>
      </c>
      <c r="AD16" s="5">
        <f t="shared" si="4"/>
        <v>0</v>
      </c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x14ac:dyDescent="0.15">
      <c r="A17" s="5"/>
      <c r="B17" s="5"/>
      <c r="C17" s="5"/>
      <c r="D17" s="5"/>
      <c r="E17" s="5"/>
      <c r="F17" s="5"/>
      <c r="G17" s="5">
        <v>0</v>
      </c>
      <c r="H17" s="5">
        <v>0</v>
      </c>
      <c r="I17" s="5">
        <v>1</v>
      </c>
      <c r="J17" s="5">
        <v>0</v>
      </c>
      <c r="K17" s="5">
        <v>0</v>
      </c>
      <c r="L17" s="5">
        <v>1</v>
      </c>
      <c r="M17" s="5">
        <v>0</v>
      </c>
      <c r="N17" s="5">
        <v>0</v>
      </c>
      <c r="O17" s="5">
        <v>1</v>
      </c>
      <c r="P17" s="5">
        <v>0</v>
      </c>
      <c r="Q17" s="5">
        <v>0</v>
      </c>
      <c r="R17" s="5">
        <v>1</v>
      </c>
      <c r="S17" s="5">
        <v>0.5</v>
      </c>
      <c r="T17" s="17">
        <v>0.5</v>
      </c>
      <c r="U17" s="17">
        <v>1</v>
      </c>
      <c r="V17" s="5">
        <f t="shared" si="5"/>
        <v>0.5</v>
      </c>
      <c r="W17" s="5">
        <f t="shared" si="6"/>
        <v>0.5</v>
      </c>
      <c r="X17" s="5">
        <f t="shared" si="7"/>
        <v>1</v>
      </c>
      <c r="Y17" s="5">
        <f t="shared" si="8"/>
        <v>0.5</v>
      </c>
      <c r="Z17" s="5">
        <f t="shared" si="1"/>
        <v>0.5</v>
      </c>
      <c r="AA17" s="5">
        <f t="shared" si="2"/>
        <v>1</v>
      </c>
      <c r="AB17" s="5">
        <f t="shared" si="9"/>
        <v>0.5</v>
      </c>
      <c r="AC17" s="5">
        <f t="shared" si="3"/>
        <v>0.5</v>
      </c>
      <c r="AD17" s="5">
        <f t="shared" si="4"/>
        <v>1</v>
      </c>
      <c r="AE17" s="5"/>
      <c r="AF17" s="5"/>
      <c r="AG17" s="17"/>
      <c r="AH17" s="17"/>
      <c r="AI17" s="5"/>
      <c r="AJ17" s="5"/>
      <c r="AK17" s="5"/>
      <c r="AL17" s="5"/>
      <c r="AM17" s="5"/>
      <c r="AN17" s="5"/>
    </row>
    <row r="18" spans="1:40" x14ac:dyDescent="0.15">
      <c r="A18" s="5"/>
      <c r="B18" s="5"/>
      <c r="C18" s="5"/>
      <c r="D18" s="5" t="s">
        <v>0</v>
      </c>
      <c r="E18" s="5" t="s">
        <v>1</v>
      </c>
      <c r="F18" s="5" t="s">
        <v>2</v>
      </c>
      <c r="G18" s="5" t="s">
        <v>0</v>
      </c>
      <c r="H18" s="5" t="s">
        <v>1</v>
      </c>
      <c r="I18" s="5" t="s">
        <v>2</v>
      </c>
      <c r="J18" s="5" t="s">
        <v>0</v>
      </c>
      <c r="K18" s="5" t="s">
        <v>1</v>
      </c>
      <c r="L18" s="5" t="s">
        <v>2</v>
      </c>
      <c r="M18" s="5" t="s">
        <v>0</v>
      </c>
      <c r="N18" s="5" t="s">
        <v>1</v>
      </c>
      <c r="O18" s="5" t="s">
        <v>2</v>
      </c>
      <c r="P18" s="5" t="s">
        <v>0</v>
      </c>
      <c r="Q18" s="5" t="s">
        <v>1</v>
      </c>
      <c r="R18" s="5" t="s">
        <v>2</v>
      </c>
      <c r="S18" s="17" t="s">
        <v>6</v>
      </c>
      <c r="T18" s="17" t="s">
        <v>7</v>
      </c>
      <c r="U18" s="17" t="s">
        <v>8</v>
      </c>
      <c r="V18" s="17" t="s">
        <v>6</v>
      </c>
      <c r="W18" s="17" t="s">
        <v>7</v>
      </c>
      <c r="X18" s="17" t="s">
        <v>8</v>
      </c>
      <c r="Y18" s="17" t="s">
        <v>6</v>
      </c>
      <c r="Z18" s="17" t="s">
        <v>7</v>
      </c>
      <c r="AA18" s="17" t="s">
        <v>8</v>
      </c>
      <c r="AB18" s="17" t="s">
        <v>6</v>
      </c>
      <c r="AC18" s="17" t="s">
        <v>7</v>
      </c>
      <c r="AD18" s="17" t="s">
        <v>8</v>
      </c>
      <c r="AE18" s="5"/>
      <c r="AF18" s="5"/>
      <c r="AG18" s="5"/>
      <c r="AH18" s="5"/>
      <c r="AI18" s="5"/>
      <c r="AJ18" s="5"/>
      <c r="AK18" s="5"/>
      <c r="AL18" s="5"/>
      <c r="AM18" s="5"/>
      <c r="AN18" s="5"/>
    </row>
    <row r="19" spans="1:40" x14ac:dyDescent="0.15">
      <c r="A19" s="5"/>
      <c r="B19" s="5"/>
      <c r="C19" s="5"/>
      <c r="D19" s="5">
        <v>-1</v>
      </c>
      <c r="E19" s="5">
        <v>0</v>
      </c>
      <c r="F19" s="5">
        <v>1</v>
      </c>
      <c r="G19" s="5">
        <f t="array" ref="G19:I19">MMULT(D19:F19,G$15:I$17)</f>
        <v>-6.1257422745431001E-17</v>
      </c>
      <c r="H19" s="5">
        <v>-1</v>
      </c>
      <c r="I19" s="5">
        <v>1</v>
      </c>
      <c r="J19" s="5">
        <f>G19</f>
        <v>-6.1257422745431001E-17</v>
      </c>
      <c r="K19" s="5">
        <f>H19</f>
        <v>-1</v>
      </c>
      <c r="L19" s="5">
        <f>I19</f>
        <v>1</v>
      </c>
      <c r="M19" s="5">
        <f>J19</f>
        <v>-6.1257422745431001E-17</v>
      </c>
      <c r="N19" s="5">
        <f>K19</f>
        <v>-1</v>
      </c>
      <c r="O19" s="5">
        <f>L19</f>
        <v>1</v>
      </c>
      <c r="P19" s="5">
        <f>M19</f>
        <v>-6.1257422745431001E-17</v>
      </c>
      <c r="Q19" s="5">
        <f>N19</f>
        <v>-1</v>
      </c>
      <c r="R19" s="5">
        <f>O19</f>
        <v>1</v>
      </c>
      <c r="S19" s="17">
        <f>P19</f>
        <v>-6.1257422745431001E-17</v>
      </c>
      <c r="T19" s="17">
        <f t="shared" ref="T19:U19" si="10">Q19</f>
        <v>-1</v>
      </c>
      <c r="U19" s="17">
        <f t="shared" si="10"/>
        <v>1</v>
      </c>
      <c r="V19" s="17">
        <f>S19</f>
        <v>-6.1257422745431001E-17</v>
      </c>
      <c r="W19" s="17">
        <f t="shared" ref="W19:W20" si="11">T19</f>
        <v>-1</v>
      </c>
      <c r="X19" s="17">
        <f t="shared" ref="X19:X20" si="12">U19</f>
        <v>1</v>
      </c>
      <c r="Y19" s="17">
        <f>V19</f>
        <v>-6.1257422745431001E-17</v>
      </c>
      <c r="Z19" s="17">
        <f t="shared" ref="Z19:Z20" si="13">W19</f>
        <v>-1</v>
      </c>
      <c r="AA19" s="17">
        <f t="shared" ref="AA19:AA20" si="14">X19</f>
        <v>1</v>
      </c>
      <c r="AB19" s="17">
        <f t="array" ref="AB19:AD19">MMULT(Y19:AA19,AB$15:AD$17)</f>
        <v>0.49999999999999994</v>
      </c>
      <c r="AC19" s="5">
        <v>-0.5</v>
      </c>
      <c r="AD19" s="5">
        <v>1</v>
      </c>
      <c r="AE19" s="5"/>
      <c r="AF19" s="17"/>
      <c r="AG19" s="17"/>
      <c r="AH19" s="17"/>
      <c r="AI19" s="17"/>
      <c r="AJ19" s="5"/>
      <c r="AK19" s="5"/>
      <c r="AL19" s="5"/>
      <c r="AM19" s="5"/>
      <c r="AN19" s="5"/>
    </row>
    <row r="20" spans="1:40" x14ac:dyDescent="0.15">
      <c r="A20" s="5"/>
      <c r="B20" s="5"/>
      <c r="C20" s="5"/>
      <c r="D20" s="5">
        <v>1</v>
      </c>
      <c r="E20" s="5">
        <v>0</v>
      </c>
      <c r="F20" s="5">
        <v>1</v>
      </c>
      <c r="G20" s="5">
        <f t="array" ref="G20:I20">MMULT(D20:F20,G$15:I$17)</f>
        <v>6.1257422745431001E-17</v>
      </c>
      <c r="H20" s="5">
        <v>1</v>
      </c>
      <c r="I20" s="5">
        <v>1</v>
      </c>
      <c r="J20" s="5">
        <f>G20</f>
        <v>6.1257422745431001E-17</v>
      </c>
      <c r="K20" s="5">
        <f>H20</f>
        <v>1</v>
      </c>
      <c r="L20" s="5">
        <f>I20</f>
        <v>1</v>
      </c>
      <c r="M20" s="5">
        <f>J20</f>
        <v>6.1257422745431001E-17</v>
      </c>
      <c r="N20" s="5">
        <f>K20</f>
        <v>1</v>
      </c>
      <c r="O20" s="5">
        <f>L20</f>
        <v>1</v>
      </c>
      <c r="P20" s="5">
        <f>M20</f>
        <v>6.1257422745431001E-17</v>
      </c>
      <c r="Q20" s="5">
        <f>N20</f>
        <v>1</v>
      </c>
      <c r="R20" s="5">
        <f>O20</f>
        <v>1</v>
      </c>
      <c r="S20" s="17">
        <f>P20</f>
        <v>6.1257422745431001E-17</v>
      </c>
      <c r="T20" s="17">
        <f t="shared" ref="T20" si="15">Q20</f>
        <v>1</v>
      </c>
      <c r="U20" s="17">
        <f t="shared" ref="U20" si="16">R20</f>
        <v>1</v>
      </c>
      <c r="V20" s="17">
        <f>S20</f>
        <v>6.1257422745431001E-17</v>
      </c>
      <c r="W20" s="17">
        <f t="shared" si="11"/>
        <v>1</v>
      </c>
      <c r="X20" s="17">
        <f t="shared" si="12"/>
        <v>1</v>
      </c>
      <c r="Y20" s="17">
        <f>V20</f>
        <v>6.1257422745431001E-17</v>
      </c>
      <c r="Z20" s="17">
        <f t="shared" si="13"/>
        <v>1</v>
      </c>
      <c r="AA20" s="17">
        <f t="shared" si="14"/>
        <v>1</v>
      </c>
      <c r="AB20" s="17">
        <f t="array" ref="AB20:AD20">MMULT(Y20:AA20,AB$15:AD$17)</f>
        <v>0.50000000000000011</v>
      </c>
      <c r="AC20" s="5">
        <v>1.5</v>
      </c>
      <c r="AD20" s="5">
        <v>1</v>
      </c>
      <c r="AE20" s="5"/>
      <c r="AF20" s="17"/>
      <c r="AG20" s="17"/>
      <c r="AH20" s="17"/>
      <c r="AI20" s="17"/>
      <c r="AJ20" s="5"/>
      <c r="AK20" s="5"/>
      <c r="AL20" s="5"/>
      <c r="AM20" s="5"/>
      <c r="AN20" s="5"/>
    </row>
    <row r="21" spans="1:40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T21" s="17"/>
      <c r="U21" s="17"/>
      <c r="W21" s="17"/>
      <c r="X21" s="17"/>
      <c r="Y21" s="5"/>
      <c r="Z21" s="5"/>
      <c r="AA21" s="5"/>
      <c r="AB21" s="5"/>
      <c r="AC21" s="5"/>
      <c r="AD21" s="5"/>
      <c r="AE21" s="5"/>
      <c r="AF21" s="17"/>
      <c r="AG21" s="17"/>
      <c r="AH21" s="17"/>
      <c r="AI21" s="17"/>
      <c r="AJ21" s="5"/>
      <c r="AK21" s="5"/>
      <c r="AL21" s="5"/>
      <c r="AM21" s="5"/>
      <c r="AN21" s="5"/>
    </row>
    <row r="22" spans="1:40" x14ac:dyDescent="0.15">
      <c r="A22" s="5"/>
      <c r="B22" s="5"/>
      <c r="C22" s="5"/>
      <c r="D22" s="5">
        <v>-1</v>
      </c>
      <c r="E22" s="5">
        <v>0</v>
      </c>
      <c r="F22" s="5">
        <v>1</v>
      </c>
      <c r="G22" s="5">
        <f t="array" ref="G22:I22">MMULT(D22:F22,G$15:I$17)</f>
        <v>-6.1257422745431001E-17</v>
      </c>
      <c r="H22" s="5">
        <v>-1</v>
      </c>
      <c r="I22" s="5">
        <v>1</v>
      </c>
      <c r="J22" s="5">
        <f t="array" ref="J22:L22">MMULT(G22:I22,J$15:L$17)</f>
        <v>1</v>
      </c>
      <c r="K22" s="5">
        <v>-1.22514845490862E-16</v>
      </c>
      <c r="L22" s="5">
        <v>1</v>
      </c>
      <c r="M22" s="5">
        <f>J22</f>
        <v>1</v>
      </c>
      <c r="N22" s="5">
        <f>K22</f>
        <v>-1.22514845490862E-16</v>
      </c>
      <c r="O22" s="5">
        <f>L22</f>
        <v>1</v>
      </c>
      <c r="P22" s="5">
        <f>M22</f>
        <v>1</v>
      </c>
      <c r="Q22" s="5">
        <f>N22</f>
        <v>-1.22514845490862E-16</v>
      </c>
      <c r="R22" s="5">
        <f>O22</f>
        <v>1</v>
      </c>
      <c r="S22" s="17">
        <f>P22</f>
        <v>1</v>
      </c>
      <c r="T22" s="17">
        <f t="shared" ref="T22:T23" si="17">Q22</f>
        <v>-1.22514845490862E-16</v>
      </c>
      <c r="U22" s="17">
        <f t="shared" ref="U22:U23" si="18">R22</f>
        <v>1</v>
      </c>
      <c r="V22" s="17">
        <f>S22</f>
        <v>1</v>
      </c>
      <c r="W22" s="17">
        <f t="shared" ref="W22:W23" si="19">T22</f>
        <v>-1.22514845490862E-16</v>
      </c>
      <c r="X22" s="17">
        <f t="shared" ref="X22:X23" si="20">U22</f>
        <v>1</v>
      </c>
      <c r="Y22" s="17">
        <f t="array" ref="Y22:AA22">MMULT(V22:X22,Y$15:AA$17)</f>
        <v>1.5</v>
      </c>
      <c r="Z22" s="5">
        <v>0.49999999999999989</v>
      </c>
      <c r="AA22" s="5">
        <v>1</v>
      </c>
      <c r="AB22" s="17">
        <f t="array" ref="AB22:AD22">MMULT(Y22:AA22,AB$15:AD$17)</f>
        <v>2</v>
      </c>
      <c r="AC22" s="5">
        <v>0.99999999999999989</v>
      </c>
      <c r="AD22" s="5">
        <v>1</v>
      </c>
      <c r="AE22" s="5"/>
      <c r="AF22" s="17"/>
      <c r="AG22" s="17"/>
      <c r="AH22" s="17"/>
      <c r="AI22" s="17"/>
      <c r="AJ22" s="5"/>
      <c r="AK22" s="5"/>
      <c r="AL22" s="5"/>
      <c r="AM22" s="5"/>
      <c r="AN22" s="5"/>
    </row>
    <row r="23" spans="1:40" x14ac:dyDescent="0.15">
      <c r="A23" s="5"/>
      <c r="B23" s="5"/>
      <c r="C23" s="5"/>
      <c r="D23" s="5">
        <v>1</v>
      </c>
      <c r="E23" s="5">
        <v>0</v>
      </c>
      <c r="F23" s="5">
        <v>1</v>
      </c>
      <c r="G23" s="5">
        <f t="array" ref="G23:I23">MMULT(D23:F23,G$15:I$17)</f>
        <v>6.1257422745431001E-17</v>
      </c>
      <c r="H23" s="5">
        <v>1</v>
      </c>
      <c r="I23" s="5">
        <v>1</v>
      </c>
      <c r="J23" s="5">
        <f t="array" ref="J23:L23">MMULT(G23:I23,J$15:L$17)</f>
        <v>-1</v>
      </c>
      <c r="K23" s="5">
        <v>1.22514845490862E-16</v>
      </c>
      <c r="L23" s="5">
        <v>1</v>
      </c>
      <c r="M23" s="5">
        <f>J23</f>
        <v>-1</v>
      </c>
      <c r="N23" s="5">
        <f>K23</f>
        <v>1.22514845490862E-16</v>
      </c>
      <c r="O23" s="5">
        <f>L23</f>
        <v>1</v>
      </c>
      <c r="P23" s="5">
        <f>M23</f>
        <v>-1</v>
      </c>
      <c r="Q23" s="5">
        <f>N23</f>
        <v>1.22514845490862E-16</v>
      </c>
      <c r="R23" s="5">
        <f>O23</f>
        <v>1</v>
      </c>
      <c r="S23" s="17">
        <f>P23</f>
        <v>-1</v>
      </c>
      <c r="T23" s="17">
        <f t="shared" si="17"/>
        <v>1.22514845490862E-16</v>
      </c>
      <c r="U23" s="17">
        <f t="shared" si="18"/>
        <v>1</v>
      </c>
      <c r="V23" s="17">
        <f>S23</f>
        <v>-1</v>
      </c>
      <c r="W23" s="17">
        <f t="shared" si="19"/>
        <v>1.22514845490862E-16</v>
      </c>
      <c r="X23" s="17">
        <f t="shared" si="20"/>
        <v>1</v>
      </c>
      <c r="Y23" s="17">
        <f t="array" ref="Y23:AA23">MMULT(V23:X23,Y$15:AA$17)</f>
        <v>-0.5</v>
      </c>
      <c r="Z23" s="5">
        <v>0.50000000000000011</v>
      </c>
      <c r="AA23" s="5">
        <v>1</v>
      </c>
      <c r="AB23" s="17">
        <f t="array" ref="AB23:AD23">MMULT(Y23:AA23,AB$15:AD$17)</f>
        <v>0</v>
      </c>
      <c r="AC23" s="5">
        <v>1</v>
      </c>
      <c r="AD23" s="5">
        <v>1</v>
      </c>
      <c r="AE23" s="5"/>
      <c r="AF23" s="17"/>
      <c r="AG23" s="17"/>
      <c r="AH23" s="17"/>
      <c r="AI23" s="17"/>
      <c r="AJ23" s="5"/>
      <c r="AK23" s="5"/>
      <c r="AL23" s="5"/>
      <c r="AM23" s="5"/>
      <c r="AN23" s="5"/>
    </row>
    <row r="24" spans="1:40" x14ac:dyDescent="0.1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17"/>
      <c r="AG24" s="17"/>
      <c r="AH24" s="17"/>
      <c r="AI24" s="17"/>
      <c r="AJ24" s="5"/>
      <c r="AK24" s="5"/>
      <c r="AL24" s="5"/>
      <c r="AM24" s="5"/>
      <c r="AN24" s="5"/>
    </row>
    <row r="25" spans="1:40" x14ac:dyDescent="0.15">
      <c r="A25" s="5"/>
      <c r="B25" s="5"/>
      <c r="C25" s="5"/>
      <c r="D25" s="5">
        <v>-1</v>
      </c>
      <c r="E25" s="5">
        <v>0</v>
      </c>
      <c r="F25" s="5">
        <v>1</v>
      </c>
      <c r="G25" s="5">
        <f t="array" ref="G25:I25">MMULT(D25:F25,G$15:I$17)</f>
        <v>-6.1257422745431001E-17</v>
      </c>
      <c r="H25" s="5">
        <v>-1</v>
      </c>
      <c r="I25" s="5">
        <v>1</v>
      </c>
      <c r="J25" s="5">
        <f t="array" ref="J25:L25">MMULT(G25:I25,J$15:L$17)</f>
        <v>1</v>
      </c>
      <c r="K25" s="5">
        <v>-1.22514845490862E-16</v>
      </c>
      <c r="L25" s="5">
        <v>1</v>
      </c>
      <c r="M25" s="5">
        <f t="array" ref="M25:O25">MMULT(J25:L25,M$15:O$17)</f>
        <v>1.83772268236293E-16</v>
      </c>
      <c r="N25" s="5">
        <v>1</v>
      </c>
      <c r="O25" s="5">
        <v>1</v>
      </c>
      <c r="P25" s="5">
        <f>M25</f>
        <v>1.83772268236293E-16</v>
      </c>
      <c r="Q25" s="5">
        <f>N25</f>
        <v>1</v>
      </c>
      <c r="R25" s="5">
        <f>O25</f>
        <v>1</v>
      </c>
      <c r="S25" s="17">
        <f>P25</f>
        <v>1.83772268236293E-16</v>
      </c>
      <c r="T25" s="17">
        <f t="shared" ref="T25:T26" si="21">Q25</f>
        <v>1</v>
      </c>
      <c r="U25" s="17">
        <f t="shared" ref="U25:U26" si="22">R25</f>
        <v>1</v>
      </c>
      <c r="V25" s="17">
        <f t="array" ref="V25:X25">MMULT(S25:U25,V$15:X$17)</f>
        <v>0.50000000000000022</v>
      </c>
      <c r="W25" s="5">
        <v>1.5</v>
      </c>
      <c r="X25" s="5">
        <v>1</v>
      </c>
      <c r="Y25" s="17">
        <f t="array" ref="Y25:AA25">MMULT(V25:X25,Y$15:AA$17)</f>
        <v>1.0000000000000002</v>
      </c>
      <c r="Z25" s="5">
        <v>2</v>
      </c>
      <c r="AA25" s="5">
        <v>1</v>
      </c>
      <c r="AB25" s="17">
        <f t="array" ref="AB25:AD25">MMULT(Y25:AA25,AB$15:AD$17)</f>
        <v>1.5000000000000002</v>
      </c>
      <c r="AC25" s="5">
        <v>2.5</v>
      </c>
      <c r="AD25" s="5">
        <v>1</v>
      </c>
      <c r="AE25" s="5"/>
      <c r="AF25" s="17"/>
      <c r="AG25" s="17"/>
      <c r="AH25" s="17"/>
      <c r="AI25" s="17"/>
      <c r="AJ25" s="5"/>
      <c r="AK25" s="5"/>
      <c r="AL25" s="5"/>
      <c r="AM25" s="5"/>
      <c r="AN25" s="5"/>
    </row>
    <row r="26" spans="1:40" x14ac:dyDescent="0.15">
      <c r="A26" s="5"/>
      <c r="B26" s="5"/>
      <c r="C26" s="5"/>
      <c r="D26" s="5">
        <v>1</v>
      </c>
      <c r="E26" s="5">
        <v>0</v>
      </c>
      <c r="F26" s="5">
        <v>1</v>
      </c>
      <c r="G26" s="5">
        <f t="array" ref="G26:I26">MMULT(D26:F26,G$15:I$17)</f>
        <v>6.1257422745431001E-17</v>
      </c>
      <c r="H26" s="5">
        <v>1</v>
      </c>
      <c r="I26" s="5">
        <v>1</v>
      </c>
      <c r="J26" s="5">
        <f t="array" ref="J26:L26">MMULT(G26:I26,J$15:L$17)</f>
        <v>-1</v>
      </c>
      <c r="K26" s="5">
        <v>1.22514845490862E-16</v>
      </c>
      <c r="L26" s="5">
        <v>1</v>
      </c>
      <c r="M26" s="5">
        <f t="array" ref="M26:O26">MMULT(J26:L26,M$15:O$17)</f>
        <v>-1.83772268236293E-16</v>
      </c>
      <c r="N26" s="5">
        <v>-1</v>
      </c>
      <c r="O26" s="5">
        <v>1</v>
      </c>
      <c r="P26" s="5">
        <f>M26</f>
        <v>-1.83772268236293E-16</v>
      </c>
      <c r="Q26" s="5">
        <f>N26</f>
        <v>-1</v>
      </c>
      <c r="R26" s="5">
        <f>O26</f>
        <v>1</v>
      </c>
      <c r="S26" s="17">
        <f>P26</f>
        <v>-1.83772268236293E-16</v>
      </c>
      <c r="T26" s="17">
        <f t="shared" si="21"/>
        <v>-1</v>
      </c>
      <c r="U26" s="17">
        <f t="shared" si="22"/>
        <v>1</v>
      </c>
      <c r="V26" s="17">
        <f t="array" ref="V26:X26">MMULT(S26:U26,V$15:X$17)</f>
        <v>0.49999999999999983</v>
      </c>
      <c r="W26" s="5">
        <v>-0.5</v>
      </c>
      <c r="X26" s="5">
        <v>1</v>
      </c>
      <c r="Y26" s="17">
        <f t="array" ref="Y26:AA26">MMULT(V26:X26,Y$15:AA$17)</f>
        <v>0.99999999999999978</v>
      </c>
      <c r="Z26" s="5">
        <v>0</v>
      </c>
      <c r="AA26" s="5">
        <v>1</v>
      </c>
      <c r="AB26" s="17">
        <f t="array" ref="AB26:AD26">MMULT(Y26:AA26,AB$15:AD$17)</f>
        <v>1.4999999999999998</v>
      </c>
      <c r="AC26" s="5">
        <v>0.5</v>
      </c>
      <c r="AD26" s="5">
        <v>1</v>
      </c>
      <c r="AE26" s="5"/>
      <c r="AF26" s="17"/>
      <c r="AG26" s="17"/>
      <c r="AH26" s="17"/>
      <c r="AI26" s="17"/>
      <c r="AJ26" s="5"/>
      <c r="AK26" s="5"/>
      <c r="AL26" s="5"/>
      <c r="AM26" s="5"/>
      <c r="AN26" s="5"/>
    </row>
    <row r="27" spans="1:40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17"/>
      <c r="U27" s="17"/>
      <c r="V27" s="17"/>
      <c r="W27" s="17"/>
      <c r="X27" s="5"/>
      <c r="Y27" s="5"/>
      <c r="Z27" s="5"/>
      <c r="AA27" s="5"/>
      <c r="AB27" s="5"/>
      <c r="AC27" s="5"/>
      <c r="AD27" s="5"/>
      <c r="AE27" s="5"/>
      <c r="AF27" s="17"/>
      <c r="AG27" s="17"/>
      <c r="AH27" s="17"/>
      <c r="AI27" s="17"/>
      <c r="AJ27" s="5"/>
      <c r="AK27" s="5"/>
      <c r="AL27" s="5"/>
      <c r="AM27" s="5"/>
      <c r="AN27" s="5"/>
    </row>
    <row r="28" spans="1:40" x14ac:dyDescent="0.15">
      <c r="A28" s="5"/>
      <c r="B28" s="5"/>
      <c r="C28" s="5"/>
      <c r="D28" s="5">
        <v>-1</v>
      </c>
      <c r="E28" s="5">
        <v>0</v>
      </c>
      <c r="F28" s="5">
        <v>1</v>
      </c>
      <c r="G28" s="5">
        <f t="array" ref="G28:I28">MMULT(D28:F28,G$15:I$17)</f>
        <v>-6.1257422745431001E-17</v>
      </c>
      <c r="H28" s="5">
        <v>-1</v>
      </c>
      <c r="I28" s="5">
        <v>1</v>
      </c>
      <c r="J28" s="5">
        <f t="array" ref="J28:L28">MMULT(G28:I28,J$15:L$17)</f>
        <v>1</v>
      </c>
      <c r="K28" s="5">
        <v>-1.22514845490862E-16</v>
      </c>
      <c r="L28" s="5">
        <v>1</v>
      </c>
      <c r="M28" s="5">
        <f t="array" ref="M28:O28">MMULT(J28:L28,M$15:O$17)</f>
        <v>1.83772268236293E-16</v>
      </c>
      <c r="N28" s="5">
        <v>1</v>
      </c>
      <c r="O28" s="5">
        <v>1</v>
      </c>
      <c r="P28" s="5">
        <f t="array" ref="P28:R28">MMULT(M28:O28,P$15:R$17)</f>
        <v>-1</v>
      </c>
      <c r="Q28" s="5">
        <v>2.45029690981724E-16</v>
      </c>
      <c r="R28" s="5">
        <v>1</v>
      </c>
      <c r="S28" s="17">
        <f t="array" ref="S28:U28">MMULT(P28:R28,S$15:U$17)</f>
        <v>-0.5</v>
      </c>
      <c r="T28" s="5">
        <v>0.50000000000000022</v>
      </c>
      <c r="U28" s="5">
        <v>1</v>
      </c>
      <c r="V28" s="17">
        <f t="array" ref="V28:X28">MMULT(S28:U28,V$15:X$17)</f>
        <v>0</v>
      </c>
      <c r="W28" s="5">
        <v>1.0000000000000002</v>
      </c>
      <c r="X28" s="5">
        <v>1</v>
      </c>
      <c r="Y28" s="17">
        <f t="array" ref="Y28:AA28">MMULT(V28:X28,Y$15:AA$17)</f>
        <v>0.5</v>
      </c>
      <c r="Z28" s="5">
        <v>1.5000000000000002</v>
      </c>
      <c r="AA28" s="5">
        <v>1</v>
      </c>
      <c r="AB28" s="17">
        <f t="array" ref="AB28:AD28">MMULT(Y28:AA28,AB$15:AD$17)</f>
        <v>1</v>
      </c>
      <c r="AC28" s="5">
        <v>2</v>
      </c>
      <c r="AD28" s="5">
        <v>1</v>
      </c>
      <c r="AE28" s="5"/>
      <c r="AF28" s="17"/>
      <c r="AG28" s="17"/>
      <c r="AH28" s="17"/>
      <c r="AI28" s="17"/>
      <c r="AJ28" s="5"/>
      <c r="AK28" s="5"/>
      <c r="AL28" s="5"/>
      <c r="AM28" s="5"/>
      <c r="AN28" s="5"/>
    </row>
    <row r="29" spans="1:40" x14ac:dyDescent="0.15">
      <c r="A29" s="5"/>
      <c r="B29" s="5"/>
      <c r="C29" s="5"/>
      <c r="D29" s="5">
        <v>1</v>
      </c>
      <c r="E29" s="5">
        <v>0</v>
      </c>
      <c r="F29" s="5">
        <v>1</v>
      </c>
      <c r="G29" s="5">
        <f t="array" ref="G29:I29">MMULT(D29:F29,G$15:I$17)</f>
        <v>6.1257422745431001E-17</v>
      </c>
      <c r="H29" s="5">
        <v>1</v>
      </c>
      <c r="I29" s="5">
        <v>1</v>
      </c>
      <c r="J29" s="5">
        <f t="array" ref="J29:L29">MMULT(G29:I29,J$15:L$17)</f>
        <v>-1</v>
      </c>
      <c r="K29" s="5">
        <v>1.22514845490862E-16</v>
      </c>
      <c r="L29" s="5">
        <v>1</v>
      </c>
      <c r="M29" s="5">
        <f t="array" ref="M29:O29">MMULT(J29:L29,M$15:O$17)</f>
        <v>-1.83772268236293E-16</v>
      </c>
      <c r="N29" s="5">
        <v>-1</v>
      </c>
      <c r="O29" s="5">
        <v>1</v>
      </c>
      <c r="P29" s="5">
        <f t="array" ref="P29:R29">MMULT(M29:O29,P$15:R$17)</f>
        <v>1</v>
      </c>
      <c r="Q29" s="5">
        <v>-2.45029690981724E-16</v>
      </c>
      <c r="R29" s="5">
        <v>1</v>
      </c>
      <c r="S29" s="17">
        <f t="array" ref="S29:U29">MMULT(P29:R29,S$15:U$17)</f>
        <v>1.5</v>
      </c>
      <c r="T29" s="5">
        <v>0.49999999999999978</v>
      </c>
      <c r="U29" s="5">
        <v>1</v>
      </c>
      <c r="V29" s="17">
        <f t="array" ref="V29:X29">MMULT(S29:U29,V$15:X$17)</f>
        <v>2</v>
      </c>
      <c r="W29" s="5">
        <v>0.99999999999999978</v>
      </c>
      <c r="X29" s="5">
        <v>1</v>
      </c>
      <c r="Y29" s="17">
        <f t="array" ref="Y29:AA29">MMULT(V29:X29,Y$15:AA$17)</f>
        <v>2.5</v>
      </c>
      <c r="Z29" s="5">
        <v>1.4999999999999998</v>
      </c>
      <c r="AA29" s="5">
        <v>1</v>
      </c>
      <c r="AB29" s="17">
        <f t="array" ref="AB29:AD29">MMULT(Y29:AA29,AB$15:AD$17)</f>
        <v>3</v>
      </c>
      <c r="AC29" s="5">
        <v>1.9999999999999998</v>
      </c>
      <c r="AD29" s="5">
        <v>1</v>
      </c>
      <c r="AE29" s="5"/>
      <c r="AF29" s="17"/>
      <c r="AG29" s="17"/>
      <c r="AH29" s="17"/>
      <c r="AI29" s="17"/>
      <c r="AJ29" s="5"/>
      <c r="AK29" s="5"/>
      <c r="AL29" s="5"/>
      <c r="AM29" s="5"/>
      <c r="AN29" s="5"/>
    </row>
    <row r="30" spans="1:40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</row>
    <row r="31" spans="1:40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17"/>
      <c r="AG31" s="5"/>
      <c r="AH31" s="5"/>
      <c r="AI31" s="5"/>
      <c r="AJ31" s="5"/>
      <c r="AK31" s="5"/>
      <c r="AL31" s="5"/>
      <c r="AM31" s="5"/>
      <c r="AN31" s="5"/>
    </row>
    <row r="32" spans="1:40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17"/>
      <c r="AG32" s="5"/>
      <c r="AH32" s="5"/>
      <c r="AI32" s="5"/>
      <c r="AJ32" s="5"/>
      <c r="AK32" s="5"/>
      <c r="AL32" s="5"/>
      <c r="AM32" s="5"/>
      <c r="AN32" s="5"/>
    </row>
    <row r="33" spans="1:40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17"/>
      <c r="AG33" s="5"/>
      <c r="AH33" s="5"/>
      <c r="AI33" s="5"/>
      <c r="AJ33" s="5"/>
      <c r="AK33" s="5"/>
      <c r="AL33" s="5"/>
      <c r="AM33" s="5"/>
      <c r="AN33" s="5"/>
    </row>
    <row r="34" spans="1:40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17"/>
      <c r="AG34" s="5"/>
      <c r="AH34" s="5"/>
      <c r="AI34" s="5"/>
      <c r="AJ34" s="5"/>
      <c r="AK34" s="5"/>
      <c r="AL34" s="5"/>
      <c r="AM34" s="5"/>
      <c r="AN34" s="5"/>
    </row>
    <row r="35" spans="1:40" x14ac:dyDescent="0.1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17"/>
      <c r="AG35" s="5"/>
      <c r="AH35" s="5"/>
      <c r="AI35" s="5"/>
      <c r="AJ35" s="5"/>
      <c r="AK35" s="5"/>
      <c r="AL35" s="5"/>
      <c r="AM35" s="5"/>
      <c r="AN35" s="5"/>
    </row>
    <row r="36" spans="1:40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x14ac:dyDescent="0.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17"/>
      <c r="AG37" s="5"/>
      <c r="AH37" s="5"/>
      <c r="AI37" s="5"/>
      <c r="AJ37" s="5"/>
      <c r="AK37" s="5"/>
      <c r="AL37" s="5"/>
      <c r="AM37" s="5"/>
      <c r="AN37" s="5"/>
    </row>
    <row r="38" spans="1:40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17"/>
      <c r="AG38" s="5"/>
      <c r="AH38" s="5"/>
      <c r="AI38" s="5"/>
      <c r="AJ38" s="5"/>
      <c r="AK38" s="5"/>
      <c r="AL38" s="5"/>
      <c r="AM38" s="5"/>
      <c r="AN38" s="5"/>
    </row>
    <row r="39" spans="1:40" x14ac:dyDescent="0.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17"/>
      <c r="AG39" s="5"/>
      <c r="AH39" s="5"/>
      <c r="AI39" s="5"/>
      <c r="AJ39" s="5"/>
      <c r="AK39" s="5"/>
      <c r="AL39" s="5"/>
      <c r="AM39" s="5"/>
      <c r="AN39" s="5"/>
    </row>
    <row r="40" spans="1:40" x14ac:dyDescent="0.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17"/>
      <c r="AG40" s="5"/>
      <c r="AH40" s="5"/>
      <c r="AI40" s="5"/>
      <c r="AJ40" s="5"/>
      <c r="AK40" s="5"/>
      <c r="AL40" s="5"/>
      <c r="AM40" s="5"/>
      <c r="AN40" s="5"/>
    </row>
    <row r="41" spans="1:40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17"/>
      <c r="AG41" s="5"/>
      <c r="AH41" s="5"/>
      <c r="AI41" s="5"/>
      <c r="AJ41" s="5"/>
      <c r="AK41" s="5"/>
      <c r="AL41" s="5"/>
      <c r="AM41" s="5"/>
      <c r="AN41" s="5"/>
    </row>
    <row r="42" spans="1:40" x14ac:dyDescent="0.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17"/>
      <c r="AG43" s="5"/>
      <c r="AH43" s="5"/>
      <c r="AI43" s="5"/>
      <c r="AJ43" s="5"/>
      <c r="AK43" s="5"/>
      <c r="AL43" s="5"/>
      <c r="AM43" s="5"/>
      <c r="AN43" s="5"/>
    </row>
    <row r="44" spans="1:40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17"/>
      <c r="AG44" s="5"/>
      <c r="AH44" s="5"/>
      <c r="AI44" s="5"/>
      <c r="AJ44" s="5"/>
      <c r="AK44" s="5"/>
      <c r="AL44" s="5"/>
      <c r="AM44" s="5"/>
      <c r="AN44" s="5"/>
    </row>
    <row r="45" spans="1:40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17"/>
      <c r="AG45" s="5"/>
      <c r="AH45" s="5"/>
      <c r="AI45" s="5"/>
      <c r="AJ45" s="5"/>
      <c r="AK45" s="5"/>
      <c r="AL45" s="5"/>
      <c r="AM45" s="5"/>
      <c r="AN45" s="5"/>
    </row>
    <row r="46" spans="1:40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17"/>
      <c r="AG46" s="5"/>
      <c r="AH46" s="5"/>
      <c r="AI46" s="5"/>
      <c r="AJ46" s="5"/>
      <c r="AK46" s="5"/>
      <c r="AL46" s="5"/>
      <c r="AM46" s="5"/>
      <c r="AN46" s="5"/>
    </row>
    <row r="47" spans="1:40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17"/>
      <c r="AG47" s="5"/>
      <c r="AH47" s="5"/>
      <c r="AI47" s="5"/>
      <c r="AJ47" s="5"/>
      <c r="AK47" s="5"/>
      <c r="AL47" s="5"/>
      <c r="AM47" s="5"/>
      <c r="AN47" s="5"/>
    </row>
    <row r="48" spans="1:40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  <row r="58" spans="1:40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</row>
    <row r="59" spans="1:40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</row>
    <row r="60" spans="1:40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</row>
    <row r="61" spans="1:40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</row>
    <row r="62" spans="1:40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</row>
    <row r="63" spans="1:40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</row>
    <row r="64" spans="1:40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</row>
    <row r="65" spans="1:40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</row>
  </sheetData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9" sqref="C9"/>
    </sheetView>
  </sheetViews>
  <sheetFormatPr defaultRowHeight="13.5" x14ac:dyDescent="0.15"/>
  <sheetData/>
  <phoneticPr fontId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K25"/>
  <sheetViews>
    <sheetView topLeftCell="A4" workbookViewId="0">
      <selection activeCell="P11" sqref="P11"/>
    </sheetView>
  </sheetViews>
  <sheetFormatPr defaultRowHeight="13.5" x14ac:dyDescent="0.15"/>
  <sheetData>
    <row r="1" spans="3:11" x14ac:dyDescent="0.15">
      <c r="I1" t="s">
        <v>3</v>
      </c>
    </row>
    <row r="2" spans="3:11" x14ac:dyDescent="0.15">
      <c r="I2" s="1">
        <v>1</v>
      </c>
      <c r="J2" s="2">
        <v>0</v>
      </c>
      <c r="K2" s="3">
        <v>0</v>
      </c>
    </row>
    <row r="3" spans="3:11" x14ac:dyDescent="0.15">
      <c r="I3" s="4">
        <v>0</v>
      </c>
      <c r="J3" s="5">
        <v>1</v>
      </c>
      <c r="K3" s="6">
        <v>0</v>
      </c>
    </row>
    <row r="4" spans="3:11" x14ac:dyDescent="0.15">
      <c r="I4" s="7">
        <f ca="1">1+2*COS(H9)+2*COS(2*H9)+COS(3*H9)</f>
        <v>2.8500945373034017</v>
      </c>
      <c r="J4" s="8">
        <f ca="1">-1+2*SIN(H9)+2*SIN(2*H9)+SIN(3*H9)</f>
        <v>3.0468233516293863</v>
      </c>
      <c r="K4" s="9">
        <v>1</v>
      </c>
    </row>
    <row r="5" spans="3:11" x14ac:dyDescent="0.15">
      <c r="I5" s="1">
        <v>1</v>
      </c>
      <c r="J5" s="2">
        <v>0</v>
      </c>
      <c r="K5" s="3">
        <v>0</v>
      </c>
    </row>
    <row r="6" spans="3:11" x14ac:dyDescent="0.15">
      <c r="G6">
        <f ca="1">NOW()-TODAY()</f>
        <v>0.4599093750002794</v>
      </c>
      <c r="I6" s="4">
        <v>0</v>
      </c>
      <c r="J6" s="5">
        <v>1</v>
      </c>
      <c r="K6" s="6">
        <v>0</v>
      </c>
    </row>
    <row r="7" spans="3:11" x14ac:dyDescent="0.15">
      <c r="G7">
        <v>700000</v>
      </c>
      <c r="I7" s="7">
        <f ca="1">1+2*COS(H9)+COS(2*H9)</f>
        <v>2.8966997296159573</v>
      </c>
      <c r="J7" s="8">
        <f ca="1">-1+2*SIN(H9)+SIN(2*H9)</f>
        <v>1.1483389521822933</v>
      </c>
      <c r="K7" s="9">
        <v>1</v>
      </c>
    </row>
    <row r="8" spans="3:11" x14ac:dyDescent="0.15">
      <c r="G8">
        <f ca="1">MOD(G6*G7,100)</f>
        <v>36.562500195577741</v>
      </c>
      <c r="I8" s="1">
        <v>1</v>
      </c>
      <c r="J8" s="2">
        <v>0</v>
      </c>
      <c r="K8" s="3">
        <v>0</v>
      </c>
    </row>
    <row r="9" spans="3:11" x14ac:dyDescent="0.15">
      <c r="F9" t="s">
        <v>5</v>
      </c>
      <c r="G9">
        <f ca="1">IF(G8&lt;90,G8,90)</f>
        <v>36.562500195577741</v>
      </c>
      <c r="H9">
        <f ca="1">PI()/180*G9</f>
        <v>0.63813601117390228</v>
      </c>
      <c r="I9" s="4">
        <v>0</v>
      </c>
      <c r="J9" s="5">
        <v>1</v>
      </c>
      <c r="K9" s="6">
        <v>0</v>
      </c>
    </row>
    <row r="10" spans="3:11" x14ac:dyDescent="0.15">
      <c r="I10" s="7">
        <f ca="1">1+COS(H9)</f>
        <v>1.8032075294472398</v>
      </c>
      <c r="J10" s="8">
        <f ca="1">-1+SIN(H9)</f>
        <v>-0.40430069276583736</v>
      </c>
      <c r="K10" s="9">
        <v>1</v>
      </c>
    </row>
    <row r="11" spans="3:11" x14ac:dyDescent="0.15">
      <c r="F11" s="1">
        <f ca="1">COS(H9)</f>
        <v>0.80320752944723994</v>
      </c>
      <c r="G11" s="2">
        <f ca="1">SIN(H9)</f>
        <v>0.59569930723416264</v>
      </c>
      <c r="H11" s="3">
        <v>0</v>
      </c>
      <c r="I11" s="1">
        <v>1</v>
      </c>
      <c r="J11" s="2">
        <v>0</v>
      </c>
      <c r="K11" s="3">
        <v>0</v>
      </c>
    </row>
    <row r="12" spans="3:11" x14ac:dyDescent="0.15">
      <c r="F12" s="4">
        <f ca="1">-G11</f>
        <v>-0.59569930723416264</v>
      </c>
      <c r="G12" s="5">
        <f ca="1">F11</f>
        <v>0.80320752944723994</v>
      </c>
      <c r="H12" s="6">
        <v>0</v>
      </c>
      <c r="I12" s="4">
        <v>0</v>
      </c>
      <c r="J12" s="5">
        <v>1</v>
      </c>
      <c r="K12" s="6">
        <v>0</v>
      </c>
    </row>
    <row r="13" spans="3:11" x14ac:dyDescent="0.15">
      <c r="F13" s="7">
        <v>0</v>
      </c>
      <c r="G13" s="8">
        <v>0</v>
      </c>
      <c r="H13" s="9">
        <v>1</v>
      </c>
      <c r="I13" s="7">
        <v>0</v>
      </c>
      <c r="J13" s="8">
        <v>-1</v>
      </c>
      <c r="K13" s="9">
        <v>1</v>
      </c>
    </row>
    <row r="14" spans="3:11" x14ac:dyDescent="0.15">
      <c r="C14" t="s">
        <v>17</v>
      </c>
      <c r="D14" t="s">
        <v>1</v>
      </c>
      <c r="E14" t="s">
        <v>2</v>
      </c>
      <c r="F14" s="13" t="s">
        <v>0</v>
      </c>
      <c r="G14" s="14" t="s">
        <v>1</v>
      </c>
      <c r="H14" s="15" t="s">
        <v>2</v>
      </c>
      <c r="I14" s="14" t="s">
        <v>0</v>
      </c>
      <c r="J14" s="14" t="s">
        <v>18</v>
      </c>
      <c r="K14" s="15" t="s">
        <v>2</v>
      </c>
    </row>
    <row r="15" spans="3:11" x14ac:dyDescent="0.15">
      <c r="C15">
        <v>-1</v>
      </c>
      <c r="D15">
        <v>0</v>
      </c>
      <c r="E15">
        <v>1</v>
      </c>
      <c r="F15" s="4">
        <f>C15</f>
        <v>-1</v>
      </c>
      <c r="G15" s="5">
        <f t="shared" ref="G15:H15" si="0">D15</f>
        <v>0</v>
      </c>
      <c r="H15" s="6">
        <f t="shared" si="0"/>
        <v>1</v>
      </c>
      <c r="I15" s="5">
        <f t="array" ref="I15:K15">MMULT(F15:H15,$I$11:$K$13)</f>
        <v>-1</v>
      </c>
      <c r="J15" s="5">
        <v>-1</v>
      </c>
      <c r="K15" s="6">
        <v>1</v>
      </c>
    </row>
    <row r="16" spans="3:11" x14ac:dyDescent="0.15">
      <c r="C16">
        <v>1</v>
      </c>
      <c r="D16">
        <v>0</v>
      </c>
      <c r="E16">
        <v>1</v>
      </c>
      <c r="F16" s="4">
        <f>C16</f>
        <v>1</v>
      </c>
      <c r="G16" s="5">
        <f t="shared" ref="G16" si="1">D16</f>
        <v>0</v>
      </c>
      <c r="H16" s="6">
        <f t="shared" ref="H16" si="2">E16</f>
        <v>1</v>
      </c>
      <c r="I16" s="5">
        <f t="array" ref="I16:K16">MMULT(F16:H16,$I$11:$K$13)</f>
        <v>1</v>
      </c>
      <c r="J16" s="5">
        <v>-1</v>
      </c>
      <c r="K16" s="6">
        <v>1</v>
      </c>
    </row>
    <row r="17" spans="6:11" x14ac:dyDescent="0.15">
      <c r="F17" s="4"/>
      <c r="G17" s="5"/>
      <c r="H17" s="6"/>
      <c r="I17" s="5"/>
      <c r="J17" s="5"/>
      <c r="K17" s="6"/>
    </row>
    <row r="18" spans="6:11" x14ac:dyDescent="0.15">
      <c r="F18" s="4">
        <f t="array" aca="1" ref="F18:H18" ca="1">MMULT(F15:H15,$F$11:$H$13)</f>
        <v>-0.80320752944723994</v>
      </c>
      <c r="G18" s="5">
        <f ca="1"/>
        <v>-0.59569930723416264</v>
      </c>
      <c r="H18" s="6">
        <f ca="1"/>
        <v>1</v>
      </c>
      <c r="I18" s="5">
        <f t="array" aca="1" ref="I18:K18" ca="1">MMULT(F18:H18,$I$8:$K$10)</f>
        <v>0.99999999999999989</v>
      </c>
      <c r="J18" s="5">
        <f ca="1"/>
        <v>-1</v>
      </c>
      <c r="K18" s="6">
        <f ca="1"/>
        <v>1</v>
      </c>
    </row>
    <row r="19" spans="6:11" x14ac:dyDescent="0.15">
      <c r="F19" s="4">
        <f t="array" aca="1" ref="F19:H19" ca="1">MMULT(F16:H16,$F$11:$H$13)</f>
        <v>0.80320752944723994</v>
      </c>
      <c r="G19" s="5">
        <f ca="1"/>
        <v>0.59569930723416264</v>
      </c>
      <c r="H19" s="6">
        <f ca="1"/>
        <v>1</v>
      </c>
      <c r="I19" s="5">
        <f t="array" aca="1" ref="I19:K19" ca="1">MMULT(F19:H19,$I$8:$K$10)</f>
        <v>2.6064150588944797</v>
      </c>
      <c r="J19" s="5">
        <f ca="1"/>
        <v>0.19139861446832529</v>
      </c>
      <c r="K19" s="6">
        <f ca="1"/>
        <v>1</v>
      </c>
    </row>
    <row r="20" spans="6:11" x14ac:dyDescent="0.15">
      <c r="F20" s="4"/>
      <c r="G20" s="5"/>
      <c r="H20" s="6"/>
      <c r="I20" s="5"/>
      <c r="J20" s="5"/>
      <c r="K20" s="6"/>
    </row>
    <row r="21" spans="6:11" x14ac:dyDescent="0.15">
      <c r="F21" s="4">
        <f t="array" aca="1" ref="F21:H21" ca="1">MMULT(F18:H18,$F$11:$H$13)</f>
        <v>-0.29028467072147757</v>
      </c>
      <c r="G21" s="5">
        <f ca="1"/>
        <v>-0.95694033771396825</v>
      </c>
      <c r="H21" s="6">
        <f ca="1"/>
        <v>1</v>
      </c>
      <c r="I21" s="5">
        <f t="array" aca="1" ref="I21:K21" ca="1">MMULT(F21:H21,$I$5:$K$7)</f>
        <v>2.6064150588944797</v>
      </c>
      <c r="J21" s="5">
        <f ca="1"/>
        <v>0.19139861446832507</v>
      </c>
      <c r="K21" s="6">
        <f ca="1"/>
        <v>1</v>
      </c>
    </row>
    <row r="22" spans="6:11" x14ac:dyDescent="0.15">
      <c r="F22" s="4">
        <f t="array" aca="1" ref="F22:H22" ca="1">MMULT(F19:H19,$F$11:$H$13)</f>
        <v>0.29028467072147757</v>
      </c>
      <c r="G22" s="5">
        <f ca="1"/>
        <v>0.95694033771396825</v>
      </c>
      <c r="H22" s="6">
        <f ca="1"/>
        <v>1</v>
      </c>
      <c r="I22" s="5">
        <f t="array" aca="1" ref="I22:K22" ca="1">MMULT(F22:H22,$I$5:$K$7)</f>
        <v>3.186984400337435</v>
      </c>
      <c r="J22" s="5">
        <f ca="1"/>
        <v>2.1052792898962616</v>
      </c>
      <c r="K22" s="6">
        <f ca="1"/>
        <v>1</v>
      </c>
    </row>
    <row r="23" spans="6:11" x14ac:dyDescent="0.15">
      <c r="F23" s="4"/>
      <c r="G23" s="5"/>
      <c r="H23" s="6"/>
      <c r="I23" s="5"/>
      <c r="J23" s="5"/>
      <c r="K23" s="6"/>
    </row>
    <row r="24" spans="6:11" x14ac:dyDescent="0.15">
      <c r="F24" s="4">
        <f t="array" aca="1" ref="F24:H24" ca="1">MMULT(F21:H21,$F$11:$H$13)</f>
        <v>0.3368898630340329</v>
      </c>
      <c r="G24" s="5">
        <f ca="1"/>
        <v>-0.9415440617331251</v>
      </c>
      <c r="H24" s="6">
        <f ca="1"/>
        <v>1</v>
      </c>
      <c r="I24" s="5">
        <f t="array" aca="1" ref="I24:K24" ca="1">MMULT(F24:H24,$I$2:$K$4)</f>
        <v>3.1869844003374346</v>
      </c>
      <c r="J24" s="5">
        <f ca="1"/>
        <v>2.1052792898962611</v>
      </c>
      <c r="K24" s="6">
        <f ca="1"/>
        <v>1</v>
      </c>
    </row>
    <row r="25" spans="6:11" x14ac:dyDescent="0.15">
      <c r="F25" s="7">
        <f t="array" aca="1" ref="F25:H25" ca="1">MMULT(F22:H22,$F$11:$H$13)</f>
        <v>-0.3368898630340329</v>
      </c>
      <c r="G25" s="8">
        <f ca="1"/>
        <v>0.9415440617331251</v>
      </c>
      <c r="H25" s="9">
        <f ca="1"/>
        <v>1</v>
      </c>
      <c r="I25" s="8">
        <f t="array" aca="1" ref="I25:K25" ca="1">MMULT(F25:H25,$I$2:$K$4)</f>
        <v>2.5132046742693688</v>
      </c>
      <c r="J25" s="8">
        <f ca="1"/>
        <v>3.9883674133625115</v>
      </c>
      <c r="K25" s="9">
        <f ca="1"/>
        <v>1</v>
      </c>
    </row>
  </sheetData>
  <phoneticPr fontId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N25"/>
  <sheetViews>
    <sheetView workbookViewId="0">
      <selection activeCell="P3" sqref="P3"/>
    </sheetView>
  </sheetViews>
  <sheetFormatPr defaultRowHeight="13.5" x14ac:dyDescent="0.15"/>
  <sheetData>
    <row r="1" spans="3:14" x14ac:dyDescent="0.15">
      <c r="F1" t="s">
        <v>5</v>
      </c>
      <c r="I1" t="s">
        <v>3</v>
      </c>
    </row>
    <row r="2" spans="3:14" x14ac:dyDescent="0.15">
      <c r="I2" s="1">
        <v>1</v>
      </c>
      <c r="J2" s="2">
        <v>0</v>
      </c>
      <c r="K2" s="3">
        <v>0</v>
      </c>
      <c r="M2" t="s">
        <v>23</v>
      </c>
      <c r="N2">
        <v>1</v>
      </c>
    </row>
    <row r="3" spans="3:14" x14ac:dyDescent="0.15">
      <c r="I3" s="4">
        <v>0</v>
      </c>
      <c r="J3" s="5">
        <v>1</v>
      </c>
      <c r="K3" s="6">
        <v>0</v>
      </c>
      <c r="M3" t="s">
        <v>19</v>
      </c>
      <c r="N3">
        <v>2</v>
      </c>
    </row>
    <row r="4" spans="3:14" x14ac:dyDescent="0.15">
      <c r="I4" s="7">
        <f ca="1">N2+2*N3*(COS(D9))+2*N4*(COS(2*D9))+N5*(COS(3*D9))</f>
        <v>4.1196197331638489</v>
      </c>
      <c r="J4" s="8">
        <f ca="1">2*N3*SIN(D9)+2*N4*SIN(2*D9)+N5*SIN(3*D9)</f>
        <v>6.1797660278308362</v>
      </c>
      <c r="K4" s="9">
        <v>1</v>
      </c>
      <c r="M4" t="s">
        <v>20</v>
      </c>
      <c r="N4">
        <v>1</v>
      </c>
    </row>
    <row r="5" spans="3:14" x14ac:dyDescent="0.15">
      <c r="F5" s="1">
        <f t="array" aca="1" ref="F5:H7" ca="1">MMULT(F8:H10,$F$11:$H$13)</f>
        <v>-0.3368898630340329</v>
      </c>
      <c r="G5" s="2">
        <f ca="1"/>
        <v>0.9415440617331251</v>
      </c>
      <c r="H5" s="3">
        <f ca="1"/>
        <v>0</v>
      </c>
      <c r="I5" s="1">
        <v>1</v>
      </c>
      <c r="J5" s="2">
        <v>0</v>
      </c>
      <c r="K5" s="3">
        <v>0</v>
      </c>
      <c r="M5" t="s">
        <v>21</v>
      </c>
      <c r="N5">
        <v>2</v>
      </c>
    </row>
    <row r="6" spans="3:14" x14ac:dyDescent="0.15">
      <c r="C6">
        <f ca="1">NOW()-TODAY()</f>
        <v>0.4599093750002794</v>
      </c>
      <c r="F6" s="4">
        <f ca="1"/>
        <v>-0.9415440617331251</v>
      </c>
      <c r="G6" s="5">
        <f ca="1"/>
        <v>-0.3368898630340329</v>
      </c>
      <c r="H6" s="6">
        <f ca="1"/>
        <v>0</v>
      </c>
      <c r="I6" s="4">
        <v>0</v>
      </c>
      <c r="J6" s="5">
        <v>1</v>
      </c>
      <c r="K6" s="6">
        <v>0</v>
      </c>
    </row>
    <row r="7" spans="3:14" x14ac:dyDescent="0.15">
      <c r="C7">
        <v>700000</v>
      </c>
      <c r="F7" s="7">
        <f ca="1"/>
        <v>0</v>
      </c>
      <c r="G7" s="8">
        <f ca="1"/>
        <v>0</v>
      </c>
      <c r="H7" s="9">
        <f ca="1"/>
        <v>1</v>
      </c>
      <c r="I7" s="7">
        <f ca="1">N2+2*N3*COS(D9)+N4*COS(2*D9)</f>
        <v>4.5031147885104366</v>
      </c>
      <c r="J7" s="7">
        <f ca="1">2*N3*(SIN(D9))+N4*SIN(2*D9)</f>
        <v>3.3397375666506188</v>
      </c>
      <c r="K7" s="9">
        <v>1</v>
      </c>
    </row>
    <row r="8" spans="3:14" x14ac:dyDescent="0.15">
      <c r="C8">
        <f ca="1">MOD(C6*C7,100)</f>
        <v>36.562500195577741</v>
      </c>
      <c r="F8" s="4">
        <f t="array" aca="1" ref="F8:H10" ca="1">MMULT(F11:H13,$F$11:$H$13)</f>
        <v>0.29028467072147757</v>
      </c>
      <c r="G8" s="5">
        <f ca="1"/>
        <v>0.95694033771396825</v>
      </c>
      <c r="H8" s="6">
        <f ca="1"/>
        <v>0</v>
      </c>
      <c r="I8" s="1">
        <v>1</v>
      </c>
      <c r="J8" s="2">
        <v>0</v>
      </c>
      <c r="K8" s="3">
        <v>0</v>
      </c>
    </row>
    <row r="9" spans="3:14" x14ac:dyDescent="0.15">
      <c r="C9">
        <f ca="1">IF(C8&lt;90,C8,90)</f>
        <v>36.562500195577741</v>
      </c>
      <c r="D9">
        <f ca="1">PI()/180*C9</f>
        <v>0.63813601117390228</v>
      </c>
      <c r="F9" s="4">
        <f ca="1"/>
        <v>-0.95694033771396825</v>
      </c>
      <c r="G9" s="5">
        <f ca="1"/>
        <v>0.29028467072147757</v>
      </c>
      <c r="H9" s="6">
        <f ca="1"/>
        <v>0</v>
      </c>
      <c r="I9" s="4">
        <v>0</v>
      </c>
      <c r="J9" s="5">
        <v>1</v>
      </c>
      <c r="K9" s="6">
        <v>0</v>
      </c>
    </row>
    <row r="10" spans="3:14" x14ac:dyDescent="0.15">
      <c r="F10" s="7">
        <f ca="1"/>
        <v>0</v>
      </c>
      <c r="G10" s="8">
        <f ca="1"/>
        <v>0</v>
      </c>
      <c r="H10" s="9">
        <f ca="1"/>
        <v>1</v>
      </c>
      <c r="I10" s="7">
        <f ca="1">N2+N3*(COS(D9))</f>
        <v>2.6064150588944797</v>
      </c>
      <c r="J10" s="8">
        <f ca="1">N3*(SIN(D9))</f>
        <v>1.1913986144683253</v>
      </c>
      <c r="K10" s="9">
        <v>1</v>
      </c>
    </row>
    <row r="11" spans="3:14" x14ac:dyDescent="0.15">
      <c r="F11" s="4">
        <f ca="1">COS(D9)</f>
        <v>0.80320752944723994</v>
      </c>
      <c r="G11" s="5">
        <f ca="1">SIN(D9)</f>
        <v>0.59569930723416264</v>
      </c>
      <c r="H11" s="6">
        <v>0</v>
      </c>
      <c r="I11" s="1">
        <v>1</v>
      </c>
      <c r="J11" s="2">
        <v>0</v>
      </c>
      <c r="K11" s="3">
        <v>0</v>
      </c>
    </row>
    <row r="12" spans="3:14" x14ac:dyDescent="0.15">
      <c r="F12" s="4">
        <f ca="1">-G11</f>
        <v>-0.59569930723416264</v>
      </c>
      <c r="G12" s="5">
        <f ca="1">F11</f>
        <v>0.80320752944723994</v>
      </c>
      <c r="H12" s="6">
        <v>0</v>
      </c>
      <c r="I12" s="4">
        <v>0</v>
      </c>
      <c r="J12" s="5">
        <v>1</v>
      </c>
      <c r="K12" s="6">
        <v>0</v>
      </c>
    </row>
    <row r="13" spans="3:14" x14ac:dyDescent="0.15">
      <c r="F13" s="4">
        <v>0</v>
      </c>
      <c r="G13" s="5">
        <v>0</v>
      </c>
      <c r="H13" s="6">
        <v>1</v>
      </c>
      <c r="I13" s="4">
        <v>0</v>
      </c>
      <c r="J13" s="5">
        <v>0</v>
      </c>
      <c r="K13" s="6">
        <v>1</v>
      </c>
    </row>
    <row r="14" spans="3:14" x14ac:dyDescent="0.15">
      <c r="C14" s="13" t="s">
        <v>17</v>
      </c>
      <c r="D14" s="14" t="s">
        <v>1</v>
      </c>
      <c r="E14" s="15" t="s">
        <v>2</v>
      </c>
      <c r="F14" s="14" t="s">
        <v>0</v>
      </c>
      <c r="G14" s="14" t="s">
        <v>1</v>
      </c>
      <c r="H14" s="15" t="s">
        <v>2</v>
      </c>
      <c r="I14" s="14" t="s">
        <v>0</v>
      </c>
      <c r="J14" s="14" t="s">
        <v>18</v>
      </c>
      <c r="K14" s="15" t="s">
        <v>2</v>
      </c>
    </row>
    <row r="15" spans="3:14" x14ac:dyDescent="0.15">
      <c r="C15" s="4">
        <v>-1</v>
      </c>
      <c r="D15" s="5">
        <v>0</v>
      </c>
      <c r="E15" s="6">
        <v>1</v>
      </c>
      <c r="F15" s="5">
        <f>C15</f>
        <v>-1</v>
      </c>
      <c r="G15" s="5">
        <f t="shared" ref="G15:H16" si="0">D15</f>
        <v>0</v>
      </c>
      <c r="H15" s="6">
        <f t="shared" si="0"/>
        <v>1</v>
      </c>
      <c r="I15" s="5">
        <f t="array" ref="I15:K15">MMULT(F15:H15,$I$11:$K$13)</f>
        <v>-1</v>
      </c>
      <c r="J15" s="5">
        <v>0</v>
      </c>
      <c r="K15" s="6">
        <v>1</v>
      </c>
    </row>
    <row r="16" spans="3:14" x14ac:dyDescent="0.15">
      <c r="C16" s="4">
        <v>1</v>
      </c>
      <c r="D16" s="5">
        <v>0</v>
      </c>
      <c r="E16" s="6">
        <v>1</v>
      </c>
      <c r="F16" s="5">
        <f>C16</f>
        <v>1</v>
      </c>
      <c r="G16" s="5">
        <f t="shared" si="0"/>
        <v>0</v>
      </c>
      <c r="H16" s="6">
        <f t="shared" si="0"/>
        <v>1</v>
      </c>
      <c r="I16" s="5">
        <f t="array" ref="I16:K16">MMULT(F16:H16,$I$11:$K$13)</f>
        <v>1</v>
      </c>
      <c r="J16" s="5">
        <v>0</v>
      </c>
      <c r="K16" s="6">
        <v>1</v>
      </c>
    </row>
    <row r="17" spans="3:11" x14ac:dyDescent="0.15">
      <c r="C17" s="4"/>
      <c r="D17" s="5"/>
      <c r="E17" s="6"/>
      <c r="F17" s="5"/>
      <c r="G17" s="5"/>
      <c r="H17" s="6"/>
      <c r="I17" s="5"/>
      <c r="J17" s="5"/>
      <c r="K17" s="6"/>
    </row>
    <row r="18" spans="3:11" x14ac:dyDescent="0.15">
      <c r="C18" s="4">
        <v>-2</v>
      </c>
      <c r="D18" s="5">
        <v>0</v>
      </c>
      <c r="E18" s="6">
        <v>1</v>
      </c>
      <c r="F18" s="5">
        <f t="array" aca="1" ref="F18:H18" ca="1">MMULT(C18:E18,$F$11:$H$13)</f>
        <v>-1.6064150588944799</v>
      </c>
      <c r="G18" s="5">
        <f ca="1"/>
        <v>-1.1913986144683253</v>
      </c>
      <c r="H18" s="6">
        <f ca="1"/>
        <v>1</v>
      </c>
      <c r="I18" s="5">
        <f t="array" aca="1" ref="I18:K18" ca="1">MMULT(F18:H18,$I$8:$K$10)</f>
        <v>0.99999999999999978</v>
      </c>
      <c r="J18" s="5">
        <f ca="1"/>
        <v>0</v>
      </c>
      <c r="K18" s="6">
        <f ca="1"/>
        <v>1</v>
      </c>
    </row>
    <row r="19" spans="3:11" x14ac:dyDescent="0.15">
      <c r="C19" s="4">
        <v>2</v>
      </c>
      <c r="D19" s="5">
        <v>0</v>
      </c>
      <c r="E19" s="6">
        <v>1</v>
      </c>
      <c r="F19" s="5">
        <f t="array" aca="1" ref="F19:H19" ca="1">MMULT(C19:E19,$F$11:$H$13)</f>
        <v>1.6064150588944799</v>
      </c>
      <c r="G19" s="5">
        <f ca="1"/>
        <v>1.1913986144683253</v>
      </c>
      <c r="H19" s="6">
        <f ca="1"/>
        <v>1</v>
      </c>
      <c r="I19" s="5">
        <f t="array" aca="1" ref="I19:K19" ca="1">MMULT(F19:H19,$I$8:$K$10)</f>
        <v>4.2128301177889593</v>
      </c>
      <c r="J19" s="5">
        <f ca="1"/>
        <v>2.3827972289366506</v>
      </c>
      <c r="K19" s="6">
        <f ca="1"/>
        <v>1</v>
      </c>
    </row>
    <row r="20" spans="3:11" x14ac:dyDescent="0.15">
      <c r="C20" s="4"/>
      <c r="D20" s="5"/>
      <c r="E20" s="6"/>
      <c r="F20" s="5"/>
      <c r="G20" s="5"/>
      <c r="H20" s="6"/>
      <c r="I20" s="5"/>
      <c r="J20" s="5"/>
      <c r="K20" s="6"/>
    </row>
    <row r="21" spans="3:11" x14ac:dyDescent="0.15">
      <c r="C21" s="4">
        <v>-1</v>
      </c>
      <c r="D21" s="5">
        <v>0</v>
      </c>
      <c r="E21" s="6">
        <v>1</v>
      </c>
      <c r="F21" s="5">
        <f t="array" aca="1" ref="F21:H21" ca="1">MMULT(C21:E21,$F$8:$H$10)</f>
        <v>-0.29028467072147757</v>
      </c>
      <c r="G21" s="5">
        <f ca="1"/>
        <v>-0.95694033771396825</v>
      </c>
      <c r="H21" s="6">
        <f ca="1"/>
        <v>1</v>
      </c>
      <c r="I21" s="5">
        <f t="array" aca="1" ref="I21:K21" ca="1">MMULT(F21:H21,$I$5:$K$7)</f>
        <v>4.2128301177889593</v>
      </c>
      <c r="J21" s="5">
        <f ca="1"/>
        <v>2.3827972289366506</v>
      </c>
      <c r="K21" s="6">
        <f ca="1"/>
        <v>1</v>
      </c>
    </row>
    <row r="22" spans="3:11" x14ac:dyDescent="0.15">
      <c r="C22" s="4">
        <v>1</v>
      </c>
      <c r="D22" s="5">
        <v>0</v>
      </c>
      <c r="E22" s="6">
        <v>1</v>
      </c>
      <c r="F22" s="5">
        <f t="array" aca="1" ref="F22:H22" ca="1">MMULT(C22:E22,$F$8:$H$10)</f>
        <v>0.29028467072147757</v>
      </c>
      <c r="G22" s="5">
        <f ca="1"/>
        <v>0.95694033771396825</v>
      </c>
      <c r="H22" s="6">
        <f ca="1"/>
        <v>1</v>
      </c>
      <c r="I22" s="5">
        <f t="array" aca="1" ref="I22:K22" ca="1">MMULT(F22:H22,$I$5:$K$7)</f>
        <v>4.7933994592319138</v>
      </c>
      <c r="J22" s="5">
        <f ca="1"/>
        <v>4.2966779043645875</v>
      </c>
      <c r="K22" s="6">
        <f ca="1"/>
        <v>1</v>
      </c>
    </row>
    <row r="23" spans="3:11" x14ac:dyDescent="0.15">
      <c r="C23" s="4"/>
      <c r="D23" s="5"/>
      <c r="E23" s="6"/>
      <c r="F23" s="5"/>
      <c r="G23" s="5"/>
      <c r="H23" s="6"/>
      <c r="I23" s="5"/>
      <c r="J23" s="5"/>
      <c r="K23" s="6"/>
    </row>
    <row r="24" spans="3:11" x14ac:dyDescent="0.15">
      <c r="C24" s="4">
        <v>-2</v>
      </c>
      <c r="D24" s="5">
        <v>0</v>
      </c>
      <c r="E24" s="6">
        <v>1</v>
      </c>
      <c r="F24" s="5">
        <f t="array" aca="1" ref="F24:H24" ca="1">MMULT(C24:E24,$F$5:$H$7)</f>
        <v>0.6737797260680658</v>
      </c>
      <c r="G24" s="5">
        <f ca="1"/>
        <v>-1.8830881234662502</v>
      </c>
      <c r="H24" s="6">
        <f ca="1"/>
        <v>1</v>
      </c>
      <c r="I24" s="5">
        <f t="array" aca="1" ref="I24:K24" ca="1">MMULT(F24:H24,$I$2:$K$4)</f>
        <v>4.7933994592319147</v>
      </c>
      <c r="J24" s="5">
        <f ca="1"/>
        <v>4.2966779043645857</v>
      </c>
      <c r="K24" s="6">
        <f ca="1"/>
        <v>1</v>
      </c>
    </row>
    <row r="25" spans="3:11" x14ac:dyDescent="0.15">
      <c r="C25" s="7">
        <v>2</v>
      </c>
      <c r="D25" s="8">
        <v>0</v>
      </c>
      <c r="E25" s="9">
        <v>1</v>
      </c>
      <c r="F25" s="8">
        <f t="array" aca="1" ref="F25:H25" ca="1">MMULT(C25:E25,$F$5:$H$7)</f>
        <v>-0.6737797260680658</v>
      </c>
      <c r="G25" s="8">
        <f ca="1"/>
        <v>1.8830881234662502</v>
      </c>
      <c r="H25" s="9">
        <f ca="1"/>
        <v>1</v>
      </c>
      <c r="I25" s="8">
        <f t="array" aca="1" ref="I25:K25" ca="1">MMULT(F25:H25,$I$2:$K$4)</f>
        <v>3.4458400070957831</v>
      </c>
      <c r="J25" s="8">
        <f ca="1"/>
        <v>8.0628541512970866</v>
      </c>
      <c r="K25" s="9">
        <f ca="1"/>
        <v>1</v>
      </c>
    </row>
  </sheetData>
  <phoneticPr fontId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K31"/>
  <sheetViews>
    <sheetView topLeftCell="A7" workbookViewId="0">
      <selection activeCell="Q11" sqref="Q11"/>
    </sheetView>
  </sheetViews>
  <sheetFormatPr defaultRowHeight="13.5" x14ac:dyDescent="0.15"/>
  <sheetData>
    <row r="1" spans="3:11" x14ac:dyDescent="0.15">
      <c r="F1" t="s">
        <v>5</v>
      </c>
      <c r="I1" t="s">
        <v>3</v>
      </c>
    </row>
    <row r="2" spans="3:11" x14ac:dyDescent="0.15">
      <c r="I2" s="1">
        <v>1</v>
      </c>
      <c r="J2" s="2">
        <v>0</v>
      </c>
      <c r="K2" s="3">
        <v>0</v>
      </c>
    </row>
    <row r="3" spans="3:11" x14ac:dyDescent="0.15">
      <c r="I3" s="4">
        <v>0</v>
      </c>
      <c r="J3" s="5">
        <v>1</v>
      </c>
      <c r="K3" s="6">
        <v>0</v>
      </c>
    </row>
    <row r="4" spans="3:11" x14ac:dyDescent="0.15">
      <c r="I4" s="7">
        <f ca="1">1+2*COS(D13)+2*COS(2*D13)+2*COS(3*D13)+COS(4*D13)</f>
        <v>6.2886383708958364</v>
      </c>
      <c r="J4" s="8">
        <f ca="1">2*SIN(D13)+2*SIN(2*D13)+2*SIN(3*D13)+SIN(4*D13)</f>
        <v>4.1034229603892998</v>
      </c>
      <c r="K4" s="9">
        <v>1</v>
      </c>
    </row>
    <row r="5" spans="3:11" x14ac:dyDescent="0.15">
      <c r="F5" s="1">
        <f t="array" aca="1" ref="F5:H7" ca="1">MMULT(F8:H10,$F$14:$H$16)</f>
        <v>0.40274667736116382</v>
      </c>
      <c r="G5" s="2">
        <f ca="1"/>
        <v>0.91531148461851075</v>
      </c>
      <c r="H5" s="3">
        <f ca="1"/>
        <v>0</v>
      </c>
      <c r="I5" s="1">
        <v>1</v>
      </c>
      <c r="J5" s="2">
        <v>0</v>
      </c>
      <c r="K5" s="3">
        <v>0</v>
      </c>
    </row>
    <row r="6" spans="3:11" x14ac:dyDescent="0.15">
      <c r="F6" s="4">
        <f ca="1"/>
        <v>-0.91531148461851075</v>
      </c>
      <c r="G6" s="5">
        <f ca="1"/>
        <v>0.40274667736116382</v>
      </c>
      <c r="H6" s="6">
        <f ca="1"/>
        <v>0</v>
      </c>
      <c r="I6" s="4">
        <v>0</v>
      </c>
      <c r="J6" s="5">
        <v>1</v>
      </c>
      <c r="K6" s="6">
        <v>0</v>
      </c>
    </row>
    <row r="7" spans="3:11" x14ac:dyDescent="0.15">
      <c r="F7" s="7">
        <f ca="1"/>
        <v>0</v>
      </c>
      <c r="G7" s="8">
        <f ca="1"/>
        <v>0</v>
      </c>
      <c r="H7" s="9">
        <f ca="1"/>
        <v>1</v>
      </c>
      <c r="I7" s="7">
        <f ca="1">1+2*COS(D13)+2*COS(2*D13)+COS(3*D13)</f>
        <v>5.2389355488084188</v>
      </c>
      <c r="J7" s="8">
        <f ca="1">2*SIN(D13)+2*SIN(2*D13)+SIN(3*D13)</f>
        <v>2.4255842652392943</v>
      </c>
      <c r="K7" s="9">
        <v>1</v>
      </c>
    </row>
    <row r="8" spans="3:11" x14ac:dyDescent="0.15">
      <c r="F8" s="4">
        <f t="array" aca="1" ref="F8:H10" ca="1">MMULT(F11:H13,$F$14:$H$16)</f>
        <v>0.6469561447262534</v>
      </c>
      <c r="G8" s="5">
        <f ca="1"/>
        <v>0.76252721053149497</v>
      </c>
      <c r="H8" s="6">
        <f ca="1"/>
        <v>0</v>
      </c>
      <c r="I8" s="1">
        <v>1</v>
      </c>
      <c r="J8" s="2">
        <v>0</v>
      </c>
      <c r="K8" s="3">
        <v>0</v>
      </c>
    </row>
    <row r="9" spans="3:11" x14ac:dyDescent="0.15">
      <c r="C9">
        <f ca="1">NOW()-TODAY()</f>
        <v>0.4599093750002794</v>
      </c>
      <c r="F9" s="4">
        <f ca="1"/>
        <v>-0.76252721053149497</v>
      </c>
      <c r="G9" s="5">
        <f ca="1"/>
        <v>0.6469561447262534</v>
      </c>
      <c r="H9" s="6">
        <f ca="1"/>
        <v>0</v>
      </c>
      <c r="I9" s="4">
        <v>0</v>
      </c>
      <c r="J9" s="5">
        <v>1</v>
      </c>
      <c r="K9" s="6">
        <v>0</v>
      </c>
    </row>
    <row r="10" spans="3:11" x14ac:dyDescent="0.15">
      <c r="C10">
        <v>700000</v>
      </c>
      <c r="F10" s="7">
        <f ca="1"/>
        <v>0</v>
      </c>
      <c r="G10" s="8">
        <f ca="1"/>
        <v>0</v>
      </c>
      <c r="H10" s="9">
        <f ca="1"/>
        <v>1</v>
      </c>
      <c r="I10" s="7">
        <f ca="1">1+2*COS(D13)+COS(2*D13)</f>
        <v>3.754499052861564</v>
      </c>
      <c r="J10" s="7">
        <f ca="1">2*SIN(D13)+SIN(2*D13)</f>
        <v>1.1165896162273188</v>
      </c>
      <c r="K10" s="9">
        <v>1</v>
      </c>
    </row>
    <row r="11" spans="3:11" x14ac:dyDescent="0.15">
      <c r="C11">
        <f ca="1">MOD(C9*C10,80)</f>
        <v>16.562500195577741</v>
      </c>
      <c r="F11" s="4">
        <f t="array" aca="1" ref="F11:H13" ca="1">MMULT(F14:H16,$F$14:$H$16)</f>
        <v>0.83748035122060138</v>
      </c>
      <c r="G11" s="5">
        <f ca="1"/>
        <v>0.54646743848048074</v>
      </c>
      <c r="H11" s="6">
        <f ca="1"/>
        <v>0</v>
      </c>
      <c r="I11" s="1">
        <v>1</v>
      </c>
      <c r="J11" s="2">
        <v>0</v>
      </c>
      <c r="K11" s="3">
        <v>0</v>
      </c>
    </row>
    <row r="12" spans="3:11" x14ac:dyDescent="0.15">
      <c r="C12">
        <f>180*3/5</f>
        <v>108</v>
      </c>
      <c r="D12">
        <f>PI()/180*C12</f>
        <v>1.8849555921538759</v>
      </c>
      <c r="F12" s="4">
        <f ca="1"/>
        <v>-0.54646743848048074</v>
      </c>
      <c r="G12" s="5">
        <f ca="1"/>
        <v>0.83748035122060138</v>
      </c>
      <c r="H12" s="6">
        <f ca="1"/>
        <v>0</v>
      </c>
      <c r="I12" s="4">
        <v>0</v>
      </c>
      <c r="J12" s="5">
        <v>1</v>
      </c>
      <c r="K12" s="6">
        <v>0</v>
      </c>
    </row>
    <row r="13" spans="3:11" x14ac:dyDescent="0.15">
      <c r="C13">
        <f ca="1">IF(C11&lt;=72,C11,72)</f>
        <v>16.562500195577741</v>
      </c>
      <c r="D13">
        <f ca="1">PI()/180*C13</f>
        <v>0.28907016077503633</v>
      </c>
      <c r="F13" s="7">
        <f ca="1"/>
        <v>0</v>
      </c>
      <c r="G13" s="8">
        <f ca="1"/>
        <v>0</v>
      </c>
      <c r="H13" s="9">
        <f ca="1"/>
        <v>1</v>
      </c>
      <c r="I13" s="7">
        <f ca="1">1+COS(D13)</f>
        <v>1.9585093508204814</v>
      </c>
      <c r="J13" s="8">
        <f ca="1">SIN(D13)</f>
        <v>0.28506108887341897</v>
      </c>
      <c r="K13" s="9">
        <v>1</v>
      </c>
    </row>
    <row r="14" spans="3:11" x14ac:dyDescent="0.15">
      <c r="F14" s="4">
        <f ca="1">COS(D13)</f>
        <v>0.95850935082048139</v>
      </c>
      <c r="G14" s="5">
        <f ca="1">SIN(D13)</f>
        <v>0.28506108887341897</v>
      </c>
      <c r="H14" s="6">
        <v>0</v>
      </c>
      <c r="I14" s="1">
        <v>1</v>
      </c>
      <c r="J14" s="2">
        <v>0</v>
      </c>
      <c r="K14" s="3">
        <v>0</v>
      </c>
    </row>
    <row r="15" spans="3:11" x14ac:dyDescent="0.15">
      <c r="F15" s="4">
        <f ca="1">-G14</f>
        <v>-0.28506108887341897</v>
      </c>
      <c r="G15" s="5">
        <f ca="1">F14</f>
        <v>0.95850935082048139</v>
      </c>
      <c r="H15" s="6">
        <v>0</v>
      </c>
      <c r="I15" s="4">
        <v>0</v>
      </c>
      <c r="J15" s="5">
        <v>1</v>
      </c>
      <c r="K15" s="6">
        <v>0</v>
      </c>
    </row>
    <row r="16" spans="3:11" x14ac:dyDescent="0.15">
      <c r="F16" s="4">
        <v>0</v>
      </c>
      <c r="G16" s="5">
        <v>0</v>
      </c>
      <c r="H16" s="6">
        <v>1</v>
      </c>
      <c r="I16" s="4">
        <v>0</v>
      </c>
      <c r="J16" s="5">
        <v>0</v>
      </c>
      <c r="K16" s="6">
        <v>1</v>
      </c>
    </row>
    <row r="17" spans="3:11" x14ac:dyDescent="0.15">
      <c r="C17" s="13" t="s">
        <v>17</v>
      </c>
      <c r="D17" s="14" t="s">
        <v>1</v>
      </c>
      <c r="E17" s="15" t="s">
        <v>2</v>
      </c>
      <c r="F17" s="14" t="s">
        <v>0</v>
      </c>
      <c r="G17" s="14" t="s">
        <v>1</v>
      </c>
      <c r="H17" s="15" t="s">
        <v>2</v>
      </c>
      <c r="I17" s="14" t="s">
        <v>0</v>
      </c>
      <c r="J17" s="14" t="s">
        <v>18</v>
      </c>
      <c r="K17" s="15" t="s">
        <v>2</v>
      </c>
    </row>
    <row r="18" spans="3:11" x14ac:dyDescent="0.15">
      <c r="C18" s="4">
        <v>-1</v>
      </c>
      <c r="D18" s="5">
        <v>0</v>
      </c>
      <c r="E18" s="6">
        <v>1</v>
      </c>
      <c r="F18" s="5">
        <f>C18</f>
        <v>-1</v>
      </c>
      <c r="G18" s="5">
        <f t="shared" ref="G18:H19" si="0">D18</f>
        <v>0</v>
      </c>
      <c r="H18" s="6">
        <f t="shared" si="0"/>
        <v>1</v>
      </c>
      <c r="I18" s="5">
        <f t="array" ref="I18:K18">MMULT(F18:H18,$I$14:$K$16)</f>
        <v>-1</v>
      </c>
      <c r="J18" s="5">
        <v>0</v>
      </c>
      <c r="K18" s="6">
        <v>1</v>
      </c>
    </row>
    <row r="19" spans="3:11" x14ac:dyDescent="0.15">
      <c r="C19" s="4">
        <v>1</v>
      </c>
      <c r="D19" s="5">
        <v>0</v>
      </c>
      <c r="E19" s="6">
        <v>1</v>
      </c>
      <c r="F19" s="5">
        <f>C19</f>
        <v>1</v>
      </c>
      <c r="G19" s="5">
        <f t="shared" si="0"/>
        <v>0</v>
      </c>
      <c r="H19" s="6">
        <f t="shared" si="0"/>
        <v>1</v>
      </c>
      <c r="I19" s="5">
        <f t="array" ref="I19:K19">MMULT(F19:H19,$I$14:$K$16)</f>
        <v>1</v>
      </c>
      <c r="J19" s="5">
        <v>0</v>
      </c>
      <c r="K19" s="6">
        <v>1</v>
      </c>
    </row>
    <row r="20" spans="3:11" x14ac:dyDescent="0.15">
      <c r="C20" s="4"/>
      <c r="D20" s="5"/>
      <c r="E20" s="6"/>
      <c r="F20" s="5"/>
      <c r="G20" s="5"/>
      <c r="H20" s="6"/>
      <c r="I20" s="5"/>
      <c r="J20" s="5"/>
      <c r="K20" s="6"/>
    </row>
    <row r="21" spans="3:11" x14ac:dyDescent="0.15">
      <c r="C21" s="4">
        <v>-1</v>
      </c>
      <c r="D21" s="5">
        <v>0</v>
      </c>
      <c r="E21" s="6">
        <v>1</v>
      </c>
      <c r="F21" s="5">
        <f t="array" aca="1" ref="F21:H21" ca="1">MMULT(C21:E21,$F$14:$H$16)</f>
        <v>-0.95850935082048139</v>
      </c>
      <c r="G21" s="5">
        <f ca="1"/>
        <v>-0.28506108887341897</v>
      </c>
      <c r="H21" s="6">
        <f ca="1"/>
        <v>1</v>
      </c>
      <c r="I21" s="5">
        <f t="array" aca="1" ref="I21:K21" ca="1">MMULT(F21:H21,$I$11:$K$13)</f>
        <v>1</v>
      </c>
      <c r="J21" s="5">
        <f ca="1"/>
        <v>0</v>
      </c>
      <c r="K21" s="6">
        <f ca="1"/>
        <v>1</v>
      </c>
    </row>
    <row r="22" spans="3:11" x14ac:dyDescent="0.15">
      <c r="C22" s="4">
        <v>1</v>
      </c>
      <c r="D22" s="5">
        <v>0</v>
      </c>
      <c r="E22" s="6">
        <v>1</v>
      </c>
      <c r="F22" s="5">
        <f t="array" aca="1" ref="F22:H22" ca="1">MMULT(C22:E22,$F$14:$H$16)</f>
        <v>0.95850935082048139</v>
      </c>
      <c r="G22" s="5">
        <f ca="1"/>
        <v>0.28506108887341897</v>
      </c>
      <c r="H22" s="6">
        <f ca="1"/>
        <v>1</v>
      </c>
      <c r="I22" s="5">
        <f t="array" aca="1" ref="I22:K22" ca="1">MMULT(F22:H22,$I$11:$K$13)</f>
        <v>2.9170187016409628</v>
      </c>
      <c r="J22" s="5">
        <f ca="1"/>
        <v>0.57012217774683793</v>
      </c>
      <c r="K22" s="6">
        <f ca="1"/>
        <v>1</v>
      </c>
    </row>
    <row r="23" spans="3:11" x14ac:dyDescent="0.15">
      <c r="C23" s="4"/>
      <c r="D23" s="5"/>
      <c r="E23" s="6"/>
      <c r="F23" s="5"/>
      <c r="G23" s="5"/>
      <c r="H23" s="6"/>
      <c r="I23" s="5"/>
      <c r="J23" s="5"/>
      <c r="K23" s="6"/>
    </row>
    <row r="24" spans="3:11" x14ac:dyDescent="0.15">
      <c r="C24" s="4">
        <v>-1</v>
      </c>
      <c r="D24" s="5">
        <v>0</v>
      </c>
      <c r="E24" s="6">
        <v>1</v>
      </c>
      <c r="F24" s="5">
        <f t="array" aca="1" ref="F24:H24" ca="1">MMULT(C24:E24,$F$11:$H$13)</f>
        <v>-0.83748035122060138</v>
      </c>
      <c r="G24" s="5">
        <f ca="1"/>
        <v>-0.54646743848048074</v>
      </c>
      <c r="H24" s="6">
        <f ca="1"/>
        <v>1</v>
      </c>
      <c r="I24" s="5">
        <f t="array" aca="1" ref="I24:K24" ca="1">MMULT(F24:H24,$I$8:$K$10)</f>
        <v>2.9170187016409628</v>
      </c>
      <c r="J24" s="5">
        <f ca="1"/>
        <v>0.57012217774683804</v>
      </c>
      <c r="K24" s="6">
        <f ca="1"/>
        <v>1</v>
      </c>
    </row>
    <row r="25" spans="3:11" x14ac:dyDescent="0.15">
      <c r="C25" s="4">
        <v>1</v>
      </c>
      <c r="D25" s="5">
        <v>0</v>
      </c>
      <c r="E25" s="6">
        <v>1</v>
      </c>
      <c r="F25" s="5">
        <f t="array" aca="1" ref="F25:H25" ca="1">MMULT(C25:E25,$F$11:$H$13)</f>
        <v>0.83748035122060138</v>
      </c>
      <c r="G25" s="5">
        <f ca="1"/>
        <v>0.54646743848048074</v>
      </c>
      <c r="H25" s="6">
        <f ca="1"/>
        <v>1</v>
      </c>
      <c r="I25" s="5">
        <f t="array" aca="1" ref="I25:K25" ca="1">MMULT(F25:H25,$I$8:$K$10)</f>
        <v>4.5919794040821653</v>
      </c>
      <c r="J25" s="5">
        <f ca="1"/>
        <v>1.6630570547077994</v>
      </c>
      <c r="K25" s="6">
        <f ca="1"/>
        <v>1</v>
      </c>
    </row>
    <row r="26" spans="3:11" x14ac:dyDescent="0.15">
      <c r="C26" s="4"/>
      <c r="D26" s="5"/>
      <c r="E26" s="6"/>
      <c r="F26" s="5"/>
      <c r="G26" s="5"/>
      <c r="H26" s="6"/>
      <c r="I26" s="5"/>
      <c r="J26" s="5"/>
      <c r="K26" s="6"/>
    </row>
    <row r="27" spans="3:11" x14ac:dyDescent="0.15">
      <c r="C27" s="4">
        <v>-1</v>
      </c>
      <c r="D27" s="5">
        <v>0</v>
      </c>
      <c r="E27" s="6">
        <v>1</v>
      </c>
      <c r="F27" s="5">
        <f t="array" aca="1" ref="F27:H27" ca="1">MMULT(C27:E27,$F$8:$H$10)</f>
        <v>-0.6469561447262534</v>
      </c>
      <c r="G27" s="5">
        <f ca="1"/>
        <v>-0.76252721053149497</v>
      </c>
      <c r="H27" s="6">
        <f ca="1"/>
        <v>1</v>
      </c>
      <c r="I27" s="5">
        <f t="array" aca="1" ref="I27:K27" ca="1">MMULT(F27:H27,$I$5:$K$7)</f>
        <v>4.5919794040821653</v>
      </c>
      <c r="J27" s="5">
        <f ca="1"/>
        <v>1.6630570547077994</v>
      </c>
      <c r="K27" s="6">
        <f ca="1"/>
        <v>1</v>
      </c>
    </row>
    <row r="28" spans="3:11" x14ac:dyDescent="0.15">
      <c r="C28" s="4">
        <v>1</v>
      </c>
      <c r="D28" s="5">
        <v>0</v>
      </c>
      <c r="E28" s="6">
        <v>1</v>
      </c>
      <c r="F28" s="5">
        <f t="array" aca="1" ref="F28:H28" ca="1">MMULT(C28:E28,$F$8:$H$10)</f>
        <v>0.6469561447262534</v>
      </c>
      <c r="G28" s="5">
        <f ca="1"/>
        <v>0.76252721053149497</v>
      </c>
      <c r="H28" s="6">
        <f ca="1"/>
        <v>1</v>
      </c>
      <c r="I28" s="5">
        <f t="array" aca="1" ref="I28:K28" ca="1">MMULT(F28:H28,$I$5:$K$7)</f>
        <v>5.8858916935346723</v>
      </c>
      <c r="J28" s="5">
        <f ca="1"/>
        <v>3.1881114757707891</v>
      </c>
      <c r="K28" s="6">
        <f ca="1"/>
        <v>1</v>
      </c>
    </row>
    <row r="29" spans="3:11" x14ac:dyDescent="0.15">
      <c r="C29" s="4"/>
      <c r="D29" s="5"/>
      <c r="E29" s="6"/>
      <c r="F29" s="5"/>
      <c r="G29" s="5"/>
      <c r="H29" s="6"/>
      <c r="I29" s="5"/>
      <c r="J29" s="5"/>
      <c r="K29" s="6"/>
    </row>
    <row r="30" spans="3:11" x14ac:dyDescent="0.15">
      <c r="C30" s="4">
        <v>-1</v>
      </c>
      <c r="D30" s="5">
        <v>0</v>
      </c>
      <c r="E30" s="6">
        <v>1</v>
      </c>
      <c r="F30" s="5">
        <f t="array" aca="1" ref="F30:H30" ca="1">MMULT(C30:E30,$F$5:$H$7)</f>
        <v>-0.40274667736116382</v>
      </c>
      <c r="G30" s="5">
        <f ca="1"/>
        <v>-0.91531148461851075</v>
      </c>
      <c r="H30" s="6">
        <f ca="1"/>
        <v>1</v>
      </c>
      <c r="I30" s="5">
        <f t="array" aca="1" ref="I30:K30" ca="1">MMULT(F30:H30,$I$2:$K$4)</f>
        <v>5.8858916935346723</v>
      </c>
      <c r="J30" s="5">
        <f ca="1"/>
        <v>3.1881114757707891</v>
      </c>
      <c r="K30" s="6">
        <f ca="1"/>
        <v>1</v>
      </c>
    </row>
    <row r="31" spans="3:11" x14ac:dyDescent="0.15">
      <c r="C31" s="7">
        <v>1</v>
      </c>
      <c r="D31" s="8">
        <v>0</v>
      </c>
      <c r="E31" s="9">
        <v>1</v>
      </c>
      <c r="F31" s="8">
        <f t="array" aca="1" ref="F31:H31" ca="1">MMULT(C31:E31,$F$5:$H$7)</f>
        <v>0.40274667736116382</v>
      </c>
      <c r="G31" s="8">
        <f ca="1"/>
        <v>0.91531148461851075</v>
      </c>
      <c r="H31" s="9">
        <f ca="1"/>
        <v>1</v>
      </c>
      <c r="I31" s="8">
        <f t="array" aca="1" ref="I31:K31" ca="1">MMULT(F31:H31,$I$2:$K$4)</f>
        <v>6.6913850482570005</v>
      </c>
      <c r="J31" s="8">
        <f ca="1"/>
        <v>5.0187344450078104</v>
      </c>
      <c r="K31" s="9">
        <f ca="1"/>
        <v>1</v>
      </c>
    </row>
  </sheetData>
  <phoneticPr fontId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O31"/>
  <sheetViews>
    <sheetView tabSelected="1" topLeftCell="A10" workbookViewId="0">
      <selection activeCell="R14" sqref="R14"/>
    </sheetView>
  </sheetViews>
  <sheetFormatPr defaultRowHeight="13.5" x14ac:dyDescent="0.15"/>
  <sheetData>
    <row r="1" spans="4:15" x14ac:dyDescent="0.15">
      <c r="G1" t="s">
        <v>5</v>
      </c>
      <c r="J1" t="s">
        <v>3</v>
      </c>
    </row>
    <row r="2" spans="4:15" x14ac:dyDescent="0.15">
      <c r="J2" s="1">
        <v>1</v>
      </c>
      <c r="K2" s="2">
        <v>0</v>
      </c>
      <c r="L2" s="3">
        <v>0</v>
      </c>
      <c r="N2" t="s">
        <v>23</v>
      </c>
      <c r="O2">
        <v>1</v>
      </c>
    </row>
    <row r="3" spans="4:15" x14ac:dyDescent="0.15">
      <c r="J3" s="4">
        <v>0</v>
      </c>
      <c r="K3" s="5">
        <v>1</v>
      </c>
      <c r="L3" s="6">
        <v>0</v>
      </c>
      <c r="N3" t="s">
        <v>19</v>
      </c>
      <c r="O3">
        <f>SQRT(2)</f>
        <v>1.4142135623730951</v>
      </c>
    </row>
    <row r="4" spans="4:15" x14ac:dyDescent="0.15">
      <c r="J4" s="7">
        <f ca="1">$O$2+2*$O$3*COS($F$16)+2*$O$4*COS($F$16+$F$13)+2*$O$5*COS($F$16+$F$13+$F$10)+$O$6*COS($F$7+$F$10+$F$13+$F$16)</f>
        <v>-3.5330881261052691</v>
      </c>
      <c r="K4" s="8">
        <f ca="1">2*$O$3*SIN($F$16)+2*$O$4*SIN($F$16+$F$13)+2*$O$5*SIN($F$16+$F$13+$F$10)+$O$6*SIN($F$7+$F$10+$F$13+$F$16)</f>
        <v>5.9655496860262618</v>
      </c>
      <c r="L4" s="9">
        <v>1</v>
      </c>
      <c r="N4" t="s">
        <v>20</v>
      </c>
      <c r="O4">
        <v>3</v>
      </c>
    </row>
    <row r="5" spans="4:15" x14ac:dyDescent="0.15">
      <c r="F5" s="10">
        <v>105</v>
      </c>
      <c r="G5" s="1">
        <f ca="1">COS(F7+F10+F13+F16)</f>
        <v>-0.48218376265922458</v>
      </c>
      <c r="H5" s="2">
        <f ca="1">SIN(F7+F10+F13+F16)</f>
        <v>-0.87607009938006253</v>
      </c>
      <c r="I5" s="3">
        <v>0</v>
      </c>
      <c r="J5" s="1">
        <v>1</v>
      </c>
      <c r="K5" s="2">
        <v>0</v>
      </c>
      <c r="L5" s="3">
        <v>0</v>
      </c>
      <c r="N5" t="s">
        <v>21</v>
      </c>
      <c r="O5">
        <f>O4</f>
        <v>3</v>
      </c>
    </row>
    <row r="6" spans="4:15" x14ac:dyDescent="0.15">
      <c r="F6" s="11">
        <f>180-F5</f>
        <v>75</v>
      </c>
      <c r="G6" s="4">
        <f ca="1">-H5</f>
        <v>0.87607009938006253</v>
      </c>
      <c r="H6" s="5">
        <f ca="1">G5</f>
        <v>-0.48218376265922458</v>
      </c>
      <c r="I6" s="6">
        <v>0</v>
      </c>
      <c r="J6" s="4">
        <v>0</v>
      </c>
      <c r="K6" s="5">
        <v>1</v>
      </c>
      <c r="L6" s="6">
        <v>0</v>
      </c>
      <c r="N6" t="s">
        <v>22</v>
      </c>
      <c r="O6">
        <f>O3</f>
        <v>1.4142135623730951</v>
      </c>
    </row>
    <row r="7" spans="4:15" x14ac:dyDescent="0.15">
      <c r="F7" s="12">
        <f ca="1">PI()/180*F6*$D$13</f>
        <v>1.0022007839787257</v>
      </c>
      <c r="G7" s="7">
        <v>0</v>
      </c>
      <c r="H7" s="8">
        <v>0</v>
      </c>
      <c r="I7" s="9">
        <v>1</v>
      </c>
      <c r="J7" s="7">
        <f ca="1">$O$2+2*$O$3*COS($F$16)+2*$O$4*COS($F$16+$F$13)+$O$5*COS($F$16+$F$13+$F$10)</f>
        <v>0.14239945871189219</v>
      </c>
      <c r="K7" s="8">
        <f ca="1">2*$O$3*SIN($F$16)+2*$O$4*SIN($F$16+$F$13)+$O$5*SIN($F$16+$F$13+$F$10)</f>
        <v>7.4007093143739233</v>
      </c>
      <c r="L7" s="9">
        <v>1</v>
      </c>
    </row>
    <row r="8" spans="4:15" x14ac:dyDescent="0.15">
      <c r="F8" s="11">
        <v>60</v>
      </c>
      <c r="G8" s="4">
        <f ca="1">COS(F10+F13+F16)</f>
        <v>-0.99785892270279875</v>
      </c>
      <c r="H8" s="5">
        <f ca="1">SIN(F10+F13+F16)</f>
        <v>-6.5403137404943912E-2</v>
      </c>
      <c r="I8" s="6">
        <v>0</v>
      </c>
      <c r="J8" s="1">
        <v>1</v>
      </c>
      <c r="K8" s="2">
        <v>0</v>
      </c>
      <c r="L8" s="3">
        <v>0</v>
      </c>
    </row>
    <row r="9" spans="4:15" x14ac:dyDescent="0.15">
      <c r="D9">
        <f ca="1">NOW()-TODAY()</f>
        <v>0.4599093750002794</v>
      </c>
      <c r="F9" s="11">
        <f>180-F8</f>
        <v>120</v>
      </c>
      <c r="G9" s="4">
        <f ca="1">-H8</f>
        <v>6.5403137404943912E-2</v>
      </c>
      <c r="H9" s="5">
        <f ca="1">G8</f>
        <v>-0.99785892270279875</v>
      </c>
      <c r="I9" s="6">
        <v>0</v>
      </c>
      <c r="J9" s="4">
        <v>0</v>
      </c>
      <c r="K9" s="5">
        <v>1</v>
      </c>
      <c r="L9" s="6">
        <v>0</v>
      </c>
    </row>
    <row r="10" spans="4:15" x14ac:dyDescent="0.15">
      <c r="D10">
        <v>700000</v>
      </c>
      <c r="F10" s="12">
        <f ca="1">PI()/180*F9*$D$13</f>
        <v>1.6035212543659607</v>
      </c>
      <c r="G10" s="7">
        <v>0</v>
      </c>
      <c r="H10" s="8">
        <v>0</v>
      </c>
      <c r="I10" s="9">
        <v>1</v>
      </c>
      <c r="J10" s="7">
        <f ca="1">$O$2+2*$O$3*COS($F$16)+$O$4*COS($F$16+$F$13)</f>
        <v>3.2341334875675498</v>
      </c>
      <c r="K10" s="8">
        <f ca="1">2*$O$3*SIN($F$16)+$O$4*SIN($F$16+$F$13)</f>
        <v>4.5985249645617268</v>
      </c>
      <c r="L10" s="9">
        <v>1</v>
      </c>
    </row>
    <row r="11" spans="4:15" x14ac:dyDescent="0.15">
      <c r="D11">
        <v>1</v>
      </c>
      <c r="F11" s="11">
        <v>105</v>
      </c>
      <c r="G11" s="4">
        <f ca="1">COS(F13+F16)</f>
        <v>-3.2719086915753634E-2</v>
      </c>
      <c r="H11" s="5">
        <f ca="1">SIN(F13+F16)</f>
        <v>0.99946458734234267</v>
      </c>
      <c r="I11" s="6">
        <v>0</v>
      </c>
      <c r="J11" s="1">
        <v>1</v>
      </c>
      <c r="K11" s="2">
        <v>0</v>
      </c>
      <c r="L11" s="3">
        <v>0</v>
      </c>
    </row>
    <row r="12" spans="4:15" x14ac:dyDescent="0.15">
      <c r="D12">
        <f ca="1">MOD(D9*D10,110)</f>
        <v>76.562500195577741</v>
      </c>
      <c r="F12" s="11">
        <f>180-F11</f>
        <v>75</v>
      </c>
      <c r="G12" s="4">
        <f ca="1">-H11</f>
        <v>-0.99946458734234267</v>
      </c>
      <c r="H12" s="5">
        <f ca="1">G11</f>
        <v>-3.2719086915753634E-2</v>
      </c>
      <c r="I12" s="6">
        <v>0</v>
      </c>
      <c r="J12" s="4">
        <v>0</v>
      </c>
      <c r="K12" s="5">
        <v>1</v>
      </c>
      <c r="L12" s="6">
        <v>0</v>
      </c>
    </row>
    <row r="13" spans="4:15" x14ac:dyDescent="0.15">
      <c r="D13">
        <f ca="1">IF(D12&lt;=100,D12,100)/100</f>
        <v>0.76562500195577743</v>
      </c>
      <c r="F13" s="12">
        <f ca="1">PI()/180*F12*$D$13</f>
        <v>1.0022007839787257</v>
      </c>
      <c r="G13" s="7">
        <v>0</v>
      </c>
      <c r="H13" s="8">
        <v>0</v>
      </c>
      <c r="I13" s="9">
        <v>1</v>
      </c>
      <c r="J13" s="7">
        <f ca="1">$O$2+$O$3*COS($F$16)</f>
        <v>2.1661453741574053</v>
      </c>
      <c r="K13" s="8">
        <f ca="1">$O$3*SIN($F$16)</f>
        <v>0.80006560126734938</v>
      </c>
      <c r="L13" s="9">
        <v>1</v>
      </c>
    </row>
    <row r="14" spans="4:15" x14ac:dyDescent="0.15">
      <c r="F14" s="11">
        <v>135</v>
      </c>
      <c r="G14" s="4">
        <f ca="1">COS(F16)</f>
        <v>0.82458930191602497</v>
      </c>
      <c r="H14" s="5">
        <f ca="1">SIN(F16)</f>
        <v>0.56573181205023515</v>
      </c>
      <c r="I14" s="6">
        <v>0</v>
      </c>
      <c r="J14" s="1">
        <v>1</v>
      </c>
      <c r="K14" s="2">
        <v>0</v>
      </c>
      <c r="L14" s="3">
        <v>0</v>
      </c>
    </row>
    <row r="15" spans="4:15" x14ac:dyDescent="0.15">
      <c r="F15" s="11">
        <f>180-F14</f>
        <v>45</v>
      </c>
      <c r="G15" s="4">
        <f ca="1">-H14</f>
        <v>-0.56573181205023515</v>
      </c>
      <c r="H15" s="5">
        <f ca="1">G14</f>
        <v>0.82458930191602497</v>
      </c>
      <c r="I15" s="6">
        <v>0</v>
      </c>
      <c r="J15" s="4">
        <v>0</v>
      </c>
      <c r="K15" s="5">
        <v>1</v>
      </c>
      <c r="L15" s="6">
        <v>0</v>
      </c>
    </row>
    <row r="16" spans="4:15" x14ac:dyDescent="0.15">
      <c r="F16" s="11">
        <f ca="1">PI()/180*F15*$D$13</f>
        <v>0.60132047038723535</v>
      </c>
      <c r="G16" s="4">
        <v>0</v>
      </c>
      <c r="H16" s="5">
        <v>0</v>
      </c>
      <c r="I16" s="6">
        <v>1</v>
      </c>
      <c r="J16" s="4">
        <v>0</v>
      </c>
      <c r="K16" s="5">
        <v>0</v>
      </c>
      <c r="L16" s="6">
        <v>1</v>
      </c>
    </row>
    <row r="17" spans="4:12" x14ac:dyDescent="0.15">
      <c r="D17" s="13" t="s">
        <v>17</v>
      </c>
      <c r="E17" s="14" t="s">
        <v>1</v>
      </c>
      <c r="F17" s="15" t="s">
        <v>2</v>
      </c>
      <c r="G17" s="14" t="s">
        <v>0</v>
      </c>
      <c r="H17" s="14" t="s">
        <v>1</v>
      </c>
      <c r="I17" s="15" t="s">
        <v>2</v>
      </c>
      <c r="J17" s="14" t="s">
        <v>0</v>
      </c>
      <c r="K17" s="14" t="s">
        <v>18</v>
      </c>
      <c r="L17" s="15" t="s">
        <v>2</v>
      </c>
    </row>
    <row r="18" spans="4:12" x14ac:dyDescent="0.15">
      <c r="D18" s="4">
        <f>-D19</f>
        <v>-1</v>
      </c>
      <c r="E18" s="5">
        <v>0</v>
      </c>
      <c r="F18" s="6">
        <v>1</v>
      </c>
      <c r="G18" s="5">
        <f>D18</f>
        <v>-1</v>
      </c>
      <c r="H18" s="5">
        <f t="shared" ref="H18:I19" si="0">E18</f>
        <v>0</v>
      </c>
      <c r="I18" s="6">
        <f t="shared" si="0"/>
        <v>1</v>
      </c>
      <c r="J18" s="5">
        <f t="array" ref="J18:L18">MMULT(G18:I18,$J$14:$L$16)</f>
        <v>-1</v>
      </c>
      <c r="K18" s="5">
        <v>0</v>
      </c>
      <c r="L18" s="6">
        <v>1</v>
      </c>
    </row>
    <row r="19" spans="4:12" x14ac:dyDescent="0.15">
      <c r="D19" s="4">
        <v>1</v>
      </c>
      <c r="E19" s="5">
        <v>0</v>
      </c>
      <c r="F19" s="6">
        <v>1</v>
      </c>
      <c r="G19" s="5">
        <f>D19</f>
        <v>1</v>
      </c>
      <c r="H19" s="5">
        <f t="shared" si="0"/>
        <v>0</v>
      </c>
      <c r="I19" s="6">
        <f t="shared" si="0"/>
        <v>1</v>
      </c>
      <c r="J19" s="5">
        <f t="array" ref="J19:L19">MMULT(G19:I19,$J$14:$L$16)</f>
        <v>1</v>
      </c>
      <c r="K19" s="5">
        <v>0</v>
      </c>
      <c r="L19" s="6">
        <v>1</v>
      </c>
    </row>
    <row r="20" spans="4:12" x14ac:dyDescent="0.15">
      <c r="D20" s="4"/>
      <c r="E20" s="5"/>
      <c r="F20" s="6"/>
      <c r="G20" s="5"/>
      <c r="H20" s="5"/>
      <c r="I20" s="6"/>
      <c r="J20" s="5"/>
      <c r="K20" s="5"/>
      <c r="L20" s="6"/>
    </row>
    <row r="21" spans="4:12" x14ac:dyDescent="0.15">
      <c r="D21" s="4">
        <f>-D22</f>
        <v>-1.4142135623730951</v>
      </c>
      <c r="E21" s="5">
        <v>0</v>
      </c>
      <c r="F21" s="6">
        <v>1</v>
      </c>
      <c r="G21" s="5">
        <f t="array" aca="1" ref="G21:I21" ca="1">MMULT(D21:F21,$G$14:$I$16)</f>
        <v>-1.1661453741574053</v>
      </c>
      <c r="H21" s="5">
        <f ca="1"/>
        <v>-0.80006560126734938</v>
      </c>
      <c r="I21" s="6">
        <f ca="1"/>
        <v>1</v>
      </c>
      <c r="J21" s="5">
        <f t="array" aca="1" ref="J21:L21" ca="1">MMULT(G21:I21,$J$11:$L$13)</f>
        <v>1</v>
      </c>
      <c r="K21" s="5">
        <f ca="1"/>
        <v>0</v>
      </c>
      <c r="L21" s="6">
        <f ca="1"/>
        <v>1</v>
      </c>
    </row>
    <row r="22" spans="4:12" x14ac:dyDescent="0.15">
      <c r="D22" s="4">
        <f>SQRT(2)</f>
        <v>1.4142135623730951</v>
      </c>
      <c r="E22" s="5">
        <v>0</v>
      </c>
      <c r="F22" s="6">
        <v>1</v>
      </c>
      <c r="G22" s="5">
        <f t="array" aca="1" ref="G22:I22" ca="1">MMULT(D22:F22,$G$14:$I$16)</f>
        <v>1.1661453741574053</v>
      </c>
      <c r="H22" s="5">
        <f ca="1"/>
        <v>0.80006560126734938</v>
      </c>
      <c r="I22" s="6">
        <f ca="1"/>
        <v>1</v>
      </c>
      <c r="J22" s="5">
        <f t="array" aca="1" ref="J22:L22" ca="1">MMULT(G22:I22,$J$11:$L$13)</f>
        <v>3.3322907483148105</v>
      </c>
      <c r="K22" s="5">
        <f ca="1"/>
        <v>1.6001312025346988</v>
      </c>
      <c r="L22" s="6">
        <f ca="1"/>
        <v>1</v>
      </c>
    </row>
    <row r="23" spans="4:12" x14ac:dyDescent="0.15">
      <c r="D23" s="4"/>
      <c r="E23" s="5"/>
      <c r="F23" s="6"/>
      <c r="G23" s="5"/>
      <c r="H23" s="5"/>
      <c r="I23" s="6"/>
      <c r="J23" s="5"/>
      <c r="K23" s="5"/>
      <c r="L23" s="6"/>
    </row>
    <row r="24" spans="4:12" x14ac:dyDescent="0.15">
      <c r="D24" s="4">
        <f>-D25</f>
        <v>-3</v>
      </c>
      <c r="E24" s="5">
        <v>0</v>
      </c>
      <c r="F24" s="6">
        <v>1</v>
      </c>
      <c r="G24" s="5">
        <f t="array" aca="1" ref="G24:I24" ca="1">MMULT(D24:F24,$G$11:$I$13)</f>
        <v>9.8157260747260902E-2</v>
      </c>
      <c r="H24" s="5">
        <f ca="1"/>
        <v>-2.9983937620270282</v>
      </c>
      <c r="I24" s="6">
        <f ca="1"/>
        <v>1</v>
      </c>
      <c r="J24" s="5">
        <f t="array" aca="1" ref="J24:L24" ca="1">MMULT(G24:I24,$J$8:$L$10)</f>
        <v>3.3322907483148105</v>
      </c>
      <c r="K24" s="5">
        <f ca="1"/>
        <v>1.6001312025346985</v>
      </c>
      <c r="L24" s="6">
        <f ca="1"/>
        <v>1</v>
      </c>
    </row>
    <row r="25" spans="4:12" x14ac:dyDescent="0.15">
      <c r="D25" s="4">
        <v>3</v>
      </c>
      <c r="E25" s="5">
        <v>0</v>
      </c>
      <c r="F25" s="6">
        <v>1</v>
      </c>
      <c r="G25" s="5">
        <f t="array" aca="1" ref="G25:I25" ca="1">MMULT(D25:F25,$G$11:$I$13)</f>
        <v>-9.8157260747260902E-2</v>
      </c>
      <c r="H25" s="5">
        <f ca="1"/>
        <v>2.9983937620270282</v>
      </c>
      <c r="I25" s="6">
        <f ca="1"/>
        <v>1</v>
      </c>
      <c r="J25" s="5">
        <f t="array" aca="1" ref="J25:L25" ca="1">MMULT(G25:I25,$J$8:$L$10)</f>
        <v>3.1359762268202891</v>
      </c>
      <c r="K25" s="5">
        <f ca="1"/>
        <v>7.596918726588755</v>
      </c>
      <c r="L25" s="6">
        <f ca="1"/>
        <v>1</v>
      </c>
    </row>
    <row r="26" spans="4:12" x14ac:dyDescent="0.15">
      <c r="D26" s="4"/>
      <c r="E26" s="5"/>
      <c r="F26" s="6"/>
      <c r="G26" s="5"/>
      <c r="H26" s="5"/>
      <c r="I26" s="6"/>
      <c r="J26" s="5"/>
      <c r="K26" s="5"/>
      <c r="L26" s="6"/>
    </row>
    <row r="27" spans="4:12" x14ac:dyDescent="0.15">
      <c r="D27" s="4">
        <f>-D28</f>
        <v>-3</v>
      </c>
      <c r="E27" s="5">
        <v>0</v>
      </c>
      <c r="F27" s="6">
        <v>1</v>
      </c>
      <c r="G27" s="5">
        <f t="array" aca="1" ref="G27:I27" ca="1">MMULT(D27:F27,$G$8:$I$10)</f>
        <v>2.9935767681083965</v>
      </c>
      <c r="H27" s="5">
        <f ca="1"/>
        <v>0.19620941221483174</v>
      </c>
      <c r="I27" s="6">
        <f ca="1"/>
        <v>1</v>
      </c>
      <c r="J27" s="5">
        <f t="array" aca="1" ref="J27:L27" ca="1">MMULT(G27:I27,$J$5:$L$7)</f>
        <v>3.1359762268202886</v>
      </c>
      <c r="K27" s="5">
        <f ca="1"/>
        <v>7.596918726588755</v>
      </c>
      <c r="L27" s="6">
        <f ca="1"/>
        <v>1</v>
      </c>
    </row>
    <row r="28" spans="4:12" x14ac:dyDescent="0.15">
      <c r="D28" s="4">
        <f>D25</f>
        <v>3</v>
      </c>
      <c r="E28" s="5">
        <v>0</v>
      </c>
      <c r="F28" s="6">
        <v>1</v>
      </c>
      <c r="G28" s="5">
        <f t="array" aca="1" ref="G28:I28" ca="1">MMULT(D28:F28,$G$8:$I$10)</f>
        <v>-2.9935767681083965</v>
      </c>
      <c r="H28" s="5">
        <f ca="1"/>
        <v>-0.19620941221483174</v>
      </c>
      <c r="I28" s="6">
        <f ca="1"/>
        <v>1</v>
      </c>
      <c r="J28" s="5">
        <f t="array" aca="1" ref="J28:L28" ca="1">MMULT(G28:I28,$J$5:$L$7)</f>
        <v>-2.8511773093965043</v>
      </c>
      <c r="K28" s="5">
        <f ca="1"/>
        <v>7.2044999021590916</v>
      </c>
      <c r="L28" s="6">
        <f ca="1"/>
        <v>1</v>
      </c>
    </row>
    <row r="29" spans="4:12" x14ac:dyDescent="0.15">
      <c r="D29" s="4"/>
      <c r="E29" s="5"/>
      <c r="F29" s="6"/>
      <c r="G29" s="5"/>
      <c r="H29" s="5"/>
      <c r="I29" s="6"/>
      <c r="J29" s="5"/>
      <c r="K29" s="5"/>
      <c r="L29" s="6"/>
    </row>
    <row r="30" spans="4:12" x14ac:dyDescent="0.15">
      <c r="D30" s="4">
        <f>-D31</f>
        <v>-1.4142135623730951</v>
      </c>
      <c r="E30" s="5">
        <v>0</v>
      </c>
      <c r="F30" s="6">
        <v>1</v>
      </c>
      <c r="G30" s="5">
        <f t="array" aca="1" ref="G30:I30" ca="1">MMULT(D30:F30,$G$5:$I$7)</f>
        <v>0.68191081670876497</v>
      </c>
      <c r="H30" s="5">
        <f ca="1"/>
        <v>1.2389502161328296</v>
      </c>
      <c r="I30" s="6">
        <f ca="1"/>
        <v>1</v>
      </c>
      <c r="J30" s="5">
        <f t="array" aca="1" ref="J30:L30" ca="1">MMULT(G30:I30,$J$2:$L$4)</f>
        <v>-2.8511773093965043</v>
      </c>
      <c r="K30" s="5">
        <f ca="1"/>
        <v>7.2044999021590916</v>
      </c>
      <c r="L30" s="6">
        <f ca="1"/>
        <v>1</v>
      </c>
    </row>
    <row r="31" spans="4:12" x14ac:dyDescent="0.15">
      <c r="D31" s="7">
        <f>D22</f>
        <v>1.4142135623730951</v>
      </c>
      <c r="E31" s="8">
        <v>0</v>
      </c>
      <c r="F31" s="9">
        <v>1</v>
      </c>
      <c r="G31" s="8">
        <f t="array" aca="1" ref="G31:I31" ca="1">MMULT(D31:F31,$G$5:$I$7)</f>
        <v>-0.68191081670876497</v>
      </c>
      <c r="H31" s="8">
        <f ca="1"/>
        <v>-1.2389502161328296</v>
      </c>
      <c r="I31" s="9">
        <f ca="1"/>
        <v>1</v>
      </c>
      <c r="J31" s="8">
        <f t="array" aca="1" ref="J31:L31" ca="1">MMULT(G31:I31,$J$2:$L$4)</f>
        <v>-4.2149989428140344</v>
      </c>
      <c r="K31" s="8">
        <f ca="1"/>
        <v>4.7265994698934319</v>
      </c>
      <c r="L31" s="9">
        <f ca="1"/>
        <v>1</v>
      </c>
    </row>
  </sheetData>
  <phoneticPr fontId="1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Sheet1 (2)</vt:lpstr>
      <vt:lpstr>Sheet1</vt:lpstr>
      <vt:lpstr>真四角</vt:lpstr>
      <vt:lpstr>長方形</vt:lpstr>
      <vt:lpstr>五角形</vt:lpstr>
      <vt:lpstr>doriru</vt:lpstr>
      <vt:lpstr>Sheet5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2014-07-04T02:39:24Z</dcterms:created>
  <dcterms:modified xsi:type="dcterms:W3CDTF">2014-07-09T02:02:16Z</dcterms:modified>
</cp:coreProperties>
</file>