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まいど\My Pictures\般\"/>
    </mc:Choice>
  </mc:AlternateContent>
  <bookViews>
    <workbookView xWindow="0" yWindow="0" windowWidth="20490" windowHeight="77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23" i="1" s="1"/>
  <c r="F22" i="1" s="1"/>
  <c r="D6" i="1"/>
  <c r="C23" i="1" s="1"/>
  <c r="E22" i="1" s="1"/>
  <c r="D5" i="1"/>
  <c r="E23" i="1" s="1"/>
  <c r="I23" i="1" s="1"/>
  <c r="D4" i="1"/>
  <c r="C22" i="1" s="1"/>
  <c r="I22" i="1" l="1"/>
  <c r="T23" i="1"/>
  <c r="H23" i="1"/>
  <c r="S23" i="1" s="1"/>
  <c r="H22" i="1"/>
  <c r="S22" i="1" s="1"/>
  <c r="T22" i="1"/>
  <c r="D12" i="1"/>
  <c r="D8" i="1"/>
  <c r="D10" i="1" s="1"/>
  <c r="D9" i="1" l="1"/>
  <c r="D11" i="1"/>
  <c r="E28" i="1" s="1"/>
  <c r="AB25" i="1"/>
  <c r="D28" i="1" l="1"/>
  <c r="E27" i="1"/>
  <c r="I27" i="1" s="1"/>
  <c r="T27" i="1" s="1"/>
  <c r="F28" i="1"/>
  <c r="I28" i="1" s="1"/>
  <c r="C27" i="1"/>
  <c r="H27" i="1" s="1"/>
  <c r="C28" i="1"/>
  <c r="H28" i="1" s="1"/>
  <c r="Z25" i="1"/>
  <c r="K35" i="1" l="1"/>
  <c r="S27" i="1"/>
  <c r="H16" i="1"/>
  <c r="D16" i="1" s="1"/>
  <c r="I17" i="1"/>
  <c r="T28" i="1"/>
  <c r="I16" i="1"/>
  <c r="F16" i="1" s="1"/>
  <c r="S28" i="1"/>
  <c r="H17" i="1"/>
  <c r="D17" i="1" l="1"/>
  <c r="C17" i="1"/>
  <c r="F17" i="1"/>
  <c r="E17" i="1"/>
  <c r="E16" i="1"/>
  <c r="S16" i="1"/>
  <c r="C16" i="1"/>
  <c r="V16" i="1"/>
  <c r="K16" i="1"/>
  <c r="T17" i="1"/>
  <c r="W17" i="1"/>
  <c r="S17" i="1"/>
  <c r="V17" i="1"/>
  <c r="T16" i="1"/>
  <c r="W16" i="1"/>
  <c r="L17" i="1"/>
  <c r="L16" i="1"/>
  <c r="L27" i="1" s="1"/>
  <c r="K17" i="1"/>
  <c r="L28" i="1" s="1"/>
  <c r="K34" i="1" l="1"/>
  <c r="K27" i="1"/>
  <c r="V22" i="1"/>
  <c r="K28" i="1"/>
  <c r="O28" i="1" s="1"/>
  <c r="P27" i="1"/>
  <c r="Q27" i="1"/>
  <c r="W22" i="1"/>
  <c r="W23" i="1"/>
  <c r="V23" i="1"/>
  <c r="P28" i="1"/>
  <c r="Q28" i="1"/>
  <c r="V27" i="1" l="1"/>
  <c r="Z27" i="1" s="1"/>
  <c r="N28" i="1"/>
  <c r="Y27" i="1"/>
  <c r="N27" i="1"/>
  <c r="O27" i="1"/>
  <c r="V28" i="1"/>
  <c r="W28" i="1"/>
  <c r="W27" i="1"/>
  <c r="AA28" i="1" l="1"/>
  <c r="AB28" i="1"/>
  <c r="Y28" i="1"/>
  <c r="Z28" i="1"/>
  <c r="AA27" i="1"/>
  <c r="AB27" i="1"/>
</calcChain>
</file>

<file path=xl/comments1.xml><?xml version="1.0" encoding="utf-8"?>
<comments xmlns="http://schemas.openxmlformats.org/spreadsheetml/2006/main">
  <authors>
    <author>quansoq</author>
  </authors>
  <commentList>
    <comment ref="D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rand関数で-1～1の疑似一様乱数を発生</t>
        </r>
      </text>
    </comment>
    <comment ref="D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θ=atan2(ε1-ε2,2*|γ|)</t>
        </r>
      </text>
    </comment>
    <comment ref="D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ψ=atan2(reγ,imγ)</t>
        </r>
      </text>
    </comment>
    <comment ref="G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complex関数で
実数と純虚数を1つずつセルに入れていた方式から、
実数+i純虚数の表記(文字列扱い)へ</t>
        </r>
      </text>
    </comment>
    <comment ref="L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ブラはケットのエルミート共役なので、
IMCONJUGATE(複素共役)関数を用いた</t>
        </r>
      </text>
    </comment>
    <comment ref="V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左×上を逐次計算している。
参照先をちょいちょい調整する必要がある</t>
        </r>
      </text>
    </comment>
    <comment ref="N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ブラ・ケットの掛け算が
単位行列になる確認</t>
        </r>
      </text>
    </comment>
    <comment ref="V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対角化と、エネルギー固有値の算出の確認</t>
        </r>
      </text>
    </comment>
    <comment ref="K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=IMSUM(
IMPRODUCT($K16,H$27),
IMPRODUCT($L16,H$28))
の複合参照で、複素行列の積を系統的に計算</t>
        </r>
      </text>
    </comment>
    <comment ref="K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ブラとケットのユニタリ確認
abs(det(|E&gt;|))
=abs(det(&lt;E|))=1
例
IMABS(IMSUB(
IMPRODUCT(H27,I28),
IMPRODUCT(I27,H28)))</t>
        </r>
      </text>
    </comment>
  </commentList>
</comments>
</file>

<file path=xl/sharedStrings.xml><?xml version="1.0" encoding="utf-8"?>
<sst xmlns="http://schemas.openxmlformats.org/spreadsheetml/2006/main" count="56" uniqueCount="34">
  <si>
    <t>ε1</t>
    <phoneticPr fontId="2"/>
  </si>
  <si>
    <t>ε2</t>
    <phoneticPr fontId="2"/>
  </si>
  <si>
    <t>Reγ</t>
    <phoneticPr fontId="2"/>
  </si>
  <si>
    <t>Imγ</t>
    <phoneticPr fontId="2"/>
  </si>
  <si>
    <t>E+</t>
    <phoneticPr fontId="2"/>
  </si>
  <si>
    <t>E-</t>
    <phoneticPr fontId="2"/>
  </si>
  <si>
    <t>|γ|</t>
    <phoneticPr fontId="2"/>
  </si>
  <si>
    <t>θ</t>
    <phoneticPr fontId="2"/>
  </si>
  <si>
    <t>ψ</t>
    <phoneticPr fontId="2"/>
  </si>
  <si>
    <t>Re</t>
    <phoneticPr fontId="2"/>
  </si>
  <si>
    <t>Im</t>
    <phoneticPr fontId="2"/>
  </si>
  <si>
    <t>H</t>
    <phoneticPr fontId="2"/>
  </si>
  <si>
    <t>comp</t>
    <phoneticPr fontId="2"/>
  </si>
  <si>
    <t>|E&gt;</t>
    <phoneticPr fontId="2"/>
  </si>
  <si>
    <t>comp</t>
    <phoneticPr fontId="2"/>
  </si>
  <si>
    <t>&lt;E|</t>
    <phoneticPr fontId="2"/>
  </si>
  <si>
    <t>&lt;E||E&gt;</t>
    <phoneticPr fontId="2"/>
  </si>
  <si>
    <t>Re</t>
    <phoneticPr fontId="2"/>
  </si>
  <si>
    <t>Im</t>
    <phoneticPr fontId="2"/>
  </si>
  <si>
    <t>&lt;E||E&gt;=単位行列</t>
    <rPh sb="7" eb="9">
      <t>タンイ</t>
    </rPh>
    <rPh sb="9" eb="11">
      <t>ギョウレツ</t>
    </rPh>
    <phoneticPr fontId="2"/>
  </si>
  <si>
    <t>&lt;E|H</t>
    <phoneticPr fontId="2"/>
  </si>
  <si>
    <t>&lt;E|H|E&gt;</t>
    <phoneticPr fontId="2"/>
  </si>
  <si>
    <t>Re</t>
    <phoneticPr fontId="2"/>
  </si>
  <si>
    <t>Im</t>
    <phoneticPr fontId="2"/>
  </si>
  <si>
    <t>E+</t>
    <phoneticPr fontId="2"/>
  </si>
  <si>
    <t>E-</t>
    <phoneticPr fontId="2"/>
  </si>
  <si>
    <t>エネルギー</t>
    <phoneticPr fontId="2"/>
  </si>
  <si>
    <t>固有値</t>
    <rPh sb="0" eb="3">
      <t>コユウチ</t>
    </rPh>
    <phoneticPr fontId="2"/>
  </si>
  <si>
    <t>遷移確率</t>
    <rPh sb="0" eb="2">
      <t>センイ</t>
    </rPh>
    <rPh sb="2" eb="4">
      <t>カクリツ</t>
    </rPh>
    <phoneticPr fontId="2"/>
  </si>
  <si>
    <t>エネルギー</t>
    <phoneticPr fontId="2"/>
  </si>
  <si>
    <t>ブラベクトル</t>
    <phoneticPr fontId="2"/>
  </si>
  <si>
    <t>ハミルトニアン</t>
    <phoneticPr fontId="2"/>
  </si>
  <si>
    <t>ケットベクトル</t>
    <phoneticPr fontId="2"/>
  </si>
  <si>
    <t>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</si>
</sst>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.000_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1"/>
      <color theme="4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i/>
      <sz val="11"/>
      <color theme="4" tint="-0.499984740745262"/>
      <name val="ＭＳ Ｐゴシック"/>
      <family val="3"/>
      <charset val="128"/>
      <scheme val="minor"/>
    </font>
    <font>
      <i/>
      <sz val="11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180" fontId="0" fillId="0" borderId="1" xfId="0" applyNumberFormat="1" applyBorder="1">
      <alignment vertical="center"/>
    </xf>
    <xf numFmtId="0" fontId="0" fillId="0" borderId="2" xfId="0" applyFill="1" applyBorder="1">
      <alignment vertical="center"/>
    </xf>
    <xf numFmtId="0" fontId="4" fillId="0" borderId="0" xfId="0" applyFont="1">
      <alignment vertical="center"/>
    </xf>
    <xf numFmtId="180" fontId="0" fillId="3" borderId="1" xfId="0" applyNumberFormat="1" applyFill="1" applyBorder="1">
      <alignment vertical="center"/>
    </xf>
    <xf numFmtId="180" fontId="0" fillId="4" borderId="1" xfId="0" applyNumberFormat="1" applyFill="1" applyBorder="1">
      <alignment vertical="center"/>
    </xf>
    <xf numFmtId="0" fontId="0" fillId="4" borderId="0" xfId="0" applyFill="1">
      <alignment vertical="center"/>
    </xf>
    <xf numFmtId="0" fontId="0" fillId="3" borderId="0" xfId="0" applyFill="1">
      <alignment vertical="center"/>
    </xf>
    <xf numFmtId="0" fontId="1" fillId="0" borderId="1" xfId="0" applyFont="1" applyBorder="1">
      <alignment vertical="center"/>
    </xf>
    <xf numFmtId="0" fontId="0" fillId="2" borderId="1" xfId="0" applyFont="1" applyFill="1" applyBorder="1">
      <alignment vertical="center"/>
    </xf>
    <xf numFmtId="0" fontId="1" fillId="5" borderId="1" xfId="0" applyFont="1" applyFill="1" applyBorder="1">
      <alignment vertical="center"/>
    </xf>
    <xf numFmtId="0" fontId="0" fillId="6" borderId="1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4:AB35"/>
  <sheetViews>
    <sheetView tabSelected="1" zoomScale="85" zoomScaleNormal="85" workbookViewId="0">
      <selection activeCell="G20" sqref="G20"/>
    </sheetView>
  </sheetViews>
  <sheetFormatPr defaultRowHeight="13.5" x14ac:dyDescent="0.15"/>
  <cols>
    <col min="3" max="6" width="6.375" customWidth="1"/>
    <col min="7" max="7" width="5.125" customWidth="1"/>
    <col min="8" max="9" width="5.25" customWidth="1"/>
    <col min="10" max="10" width="1.875" customWidth="1"/>
    <col min="11" max="12" width="4.875" customWidth="1"/>
    <col min="13" max="13" width="2.25" customWidth="1"/>
    <col min="14" max="17" width="5.625" customWidth="1"/>
    <col min="18" max="18" width="2.375" customWidth="1"/>
    <col min="19" max="20" width="5.75" customWidth="1"/>
    <col min="21" max="21" width="2.25" customWidth="1"/>
    <col min="22" max="23" width="5.25" customWidth="1"/>
    <col min="24" max="24" width="2.125" customWidth="1"/>
    <col min="25" max="28" width="6.75" customWidth="1"/>
    <col min="29" max="29" width="12.75" bestFit="1" customWidth="1"/>
  </cols>
  <sheetData>
    <row r="4" spans="2:23" x14ac:dyDescent="0.15">
      <c r="B4" t="s">
        <v>29</v>
      </c>
      <c r="C4" t="s">
        <v>0</v>
      </c>
      <c r="D4" s="19">
        <f ca="1">2*RAND()-1</f>
        <v>0.53195211511842166</v>
      </c>
    </row>
    <row r="5" spans="2:23" x14ac:dyDescent="0.15">
      <c r="C5" t="s">
        <v>1</v>
      </c>
      <c r="D5" s="19">
        <f ca="1">2*RAND()-1</f>
        <v>0.37601621923990036</v>
      </c>
    </row>
    <row r="6" spans="2:23" x14ac:dyDescent="0.15">
      <c r="B6" t="s">
        <v>28</v>
      </c>
      <c r="C6" t="s">
        <v>2</v>
      </c>
      <c r="D6" s="19">
        <f ca="1">2*RAND()-1</f>
        <v>-0.34529284813547334</v>
      </c>
    </row>
    <row r="7" spans="2:23" x14ac:dyDescent="0.15">
      <c r="C7" t="s">
        <v>3</v>
      </c>
      <c r="D7" s="19">
        <f ca="1">2*RAND()-1</f>
        <v>-0.39738394665336907</v>
      </c>
    </row>
    <row r="8" spans="2:23" x14ac:dyDescent="0.15">
      <c r="C8" t="s">
        <v>6</v>
      </c>
      <c r="D8">
        <f ca="1">SQRT(D6^2+D7^2)</f>
        <v>0.52644197404017357</v>
      </c>
    </row>
    <row r="9" spans="2:23" x14ac:dyDescent="0.15">
      <c r="B9" t="s">
        <v>26</v>
      </c>
      <c r="C9" t="s">
        <v>4</v>
      </c>
      <c r="D9">
        <f ca="1">(D4+D5)/2+SQRT((D4-D5)^2+4*D8^2)/2</f>
        <v>0.98616848951229219</v>
      </c>
    </row>
    <row r="10" spans="2:23" x14ac:dyDescent="0.15">
      <c r="B10" t="s">
        <v>27</v>
      </c>
      <c r="C10" t="s">
        <v>5</v>
      </c>
      <c r="D10">
        <f ca="1">(D4+D5)/2-SQRT((D4-D5)^2+4*D8^2)/2</f>
        <v>-7.8200155153970163E-2</v>
      </c>
    </row>
    <row r="11" spans="2:23" x14ac:dyDescent="0.15">
      <c r="C11" t="s">
        <v>7</v>
      </c>
      <c r="D11">
        <f ca="1">ATAN2(D4-D5,2*D8)</f>
        <v>1.4237615698023349</v>
      </c>
    </row>
    <row r="12" spans="2:23" x14ac:dyDescent="0.15">
      <c r="C12" t="s">
        <v>8</v>
      </c>
      <c r="D12">
        <f ca="1">ATAN2(D6,D7)</f>
        <v>-2.2861695100481985</v>
      </c>
    </row>
    <row r="14" spans="2:23" x14ac:dyDescent="0.15">
      <c r="B14" t="s">
        <v>30</v>
      </c>
      <c r="C14" t="s">
        <v>15</v>
      </c>
      <c r="G14" s="4" t="s">
        <v>33</v>
      </c>
      <c r="H14" t="s">
        <v>15</v>
      </c>
      <c r="K14" t="s">
        <v>15</v>
      </c>
      <c r="S14" t="s">
        <v>15</v>
      </c>
      <c r="V14" t="s">
        <v>15</v>
      </c>
    </row>
    <row r="15" spans="2:23" x14ac:dyDescent="0.15">
      <c r="C15" s="1" t="s">
        <v>9</v>
      </c>
      <c r="D15" s="1" t="s">
        <v>10</v>
      </c>
      <c r="E15" s="1" t="s">
        <v>9</v>
      </c>
      <c r="F15" s="1" t="s">
        <v>10</v>
      </c>
      <c r="G15" s="3"/>
    </row>
    <row r="16" spans="2:23" x14ac:dyDescent="0.15">
      <c r="C16" s="9">
        <f ca="1">IMREAL(H16)</f>
        <v>0.757134576302679</v>
      </c>
      <c r="D16" s="15">
        <f ca="1">IMAGINARY(H16)</f>
        <v>0</v>
      </c>
      <c r="E16" s="14">
        <f ca="1">IMREAL(I16)</f>
        <v>-0.42847198479927801</v>
      </c>
      <c r="F16" s="12">
        <f ca="1">IMAGINARY(I16)</f>
        <v>0.49311154073812702</v>
      </c>
      <c r="H16" t="str">
        <f ca="1">IMCONJUGATE(H27)</f>
        <v>0.757134576302679</v>
      </c>
      <c r="I16" t="str">
        <f ca="1">IMCONJUGATE(H28)</f>
        <v>-0.428471984799278+0.493111540738127i</v>
      </c>
      <c r="K16" t="str">
        <f ca="1">H16</f>
        <v>0.757134576302679</v>
      </c>
      <c r="L16" t="str">
        <f ca="1">I16</f>
        <v>-0.428471984799278+0.493111540738127i</v>
      </c>
      <c r="S16" t="str">
        <f ca="1">H16</f>
        <v>0.757134576302679</v>
      </c>
      <c r="T16" t="str">
        <f ca="1">I16</f>
        <v>-0.428471984799278+0.493111540738127i</v>
      </c>
      <c r="V16" t="str">
        <f ca="1">H16</f>
        <v>0.757134576302679</v>
      </c>
      <c r="W16" t="str">
        <f ca="1">I16</f>
        <v>-0.428471984799278+0.493111540738127i</v>
      </c>
    </row>
    <row r="17" spans="2:28" x14ac:dyDescent="0.15">
      <c r="C17" s="9">
        <f ca="1">IMREAL(H17)</f>
        <v>-0.65325893286426795</v>
      </c>
      <c r="D17" s="15">
        <f ca="1">IMAGINARY(H17)</f>
        <v>0</v>
      </c>
      <c r="E17" s="9">
        <f ca="1">IMREAL(I17)</f>
        <v>-0.49660393199089098</v>
      </c>
      <c r="F17" s="10">
        <f ca="1">IMAGINARY(I17)</f>
        <v>0.57152191678379605</v>
      </c>
      <c r="H17" t="str">
        <f ca="1">IMCONJUGATE(I27)</f>
        <v>-0.653258932864268</v>
      </c>
      <c r="I17" t="str">
        <f ca="1">IMCONJUGATE(I28)</f>
        <v>-0.496603931990891+0.571521916783796i</v>
      </c>
      <c r="K17" t="str">
        <f ca="1">H17</f>
        <v>-0.653258932864268</v>
      </c>
      <c r="L17" t="str">
        <f ca="1">I17</f>
        <v>-0.496603931990891+0.571521916783796i</v>
      </c>
      <c r="S17" t="str">
        <f ca="1">H17</f>
        <v>-0.653258932864268</v>
      </c>
      <c r="T17" t="str">
        <f ca="1">I17</f>
        <v>-0.496603931990891+0.571521916783796i</v>
      </c>
      <c r="V17" t="str">
        <f ca="1">H17</f>
        <v>-0.653258932864268</v>
      </c>
      <c r="W17" t="str">
        <f ca="1">I17</f>
        <v>-0.496603931990891+0.571521916783796i</v>
      </c>
    </row>
    <row r="20" spans="2:28" x14ac:dyDescent="0.15">
      <c r="B20" t="s">
        <v>31</v>
      </c>
      <c r="C20" t="s">
        <v>11</v>
      </c>
      <c r="H20" t="s">
        <v>11</v>
      </c>
      <c r="S20" t="s">
        <v>11</v>
      </c>
      <c r="V20" t="s">
        <v>20</v>
      </c>
    </row>
    <row r="21" spans="2:28" x14ac:dyDescent="0.15">
      <c r="C21" s="1" t="s">
        <v>9</v>
      </c>
      <c r="D21" s="1" t="s">
        <v>10</v>
      </c>
      <c r="E21" s="1" t="s">
        <v>9</v>
      </c>
      <c r="F21" s="1" t="s">
        <v>10</v>
      </c>
      <c r="H21" t="s">
        <v>12</v>
      </c>
    </row>
    <row r="22" spans="2:28" x14ac:dyDescent="0.15">
      <c r="C22" s="16">
        <f ca="1">D4</f>
        <v>0.53195211511842166</v>
      </c>
      <c r="D22" s="15">
        <v>0</v>
      </c>
      <c r="E22" s="17">
        <f ca="1">C23</f>
        <v>-0.34529284813547334</v>
      </c>
      <c r="F22" s="18">
        <f ca="1">-D23</f>
        <v>0.39738394665336907</v>
      </c>
      <c r="H22" t="str">
        <f ca="1">COMPLEX(C22,D22)</f>
        <v>0.531952115118422</v>
      </c>
      <c r="I22" t="str">
        <f ca="1">COMPLEX(E22,F22)</f>
        <v>-0.345292848135473+0.397383946653369i</v>
      </c>
      <c r="S22" t="str">
        <f ca="1">H22</f>
        <v>0.531952115118422</v>
      </c>
      <c r="T22" t="str">
        <f ca="1">I22</f>
        <v>-0.345292848135473+0.397383946653369i</v>
      </c>
      <c r="V22" t="str">
        <f ca="1">IMSUM(IMPRODUCT($V16,S$22),IMPRODUCT($W16,S$23))</f>
        <v>0.746662261469942+2.22044604925031E-16i</v>
      </c>
      <c r="W22" t="str">
        <f ca="1">IMSUM(IMPRODUCT($V16,T$22),IMPRODUCT($W16,T$23))</f>
        <v>-0.422545570047837+0.486291063290797i</v>
      </c>
    </row>
    <row r="23" spans="2:28" x14ac:dyDescent="0.15">
      <c r="C23" s="17">
        <f ca="1">D6</f>
        <v>-0.34529284813547334</v>
      </c>
      <c r="D23" s="18">
        <f ca="1">D7</f>
        <v>-0.39738394665336907</v>
      </c>
      <c r="E23" s="16">
        <f ca="1">D5</f>
        <v>0.37601621923990036</v>
      </c>
      <c r="F23" s="15">
        <v>0</v>
      </c>
      <c r="H23" t="str">
        <f ca="1">COMPLEX(C23,D23)</f>
        <v>-0.345292848135473-0.397383946653369i</v>
      </c>
      <c r="I23" t="str">
        <f ca="1">COMPLEX(E23,F23)</f>
        <v>0.3760162192399</v>
      </c>
      <c r="S23" t="str">
        <f ca="1">H23</f>
        <v>-0.345292848135473-0.397383946653369i</v>
      </c>
      <c r="T23" t="str">
        <f ca="1">I23</f>
        <v>0.3760162192399</v>
      </c>
      <c r="V23" t="str">
        <f ca="1">IMSUM(IMPRODUCT($V17,S$22),IMPRODUCT($W17,S$23))</f>
        <v>0.051084949905702-1.94289029309402E-16i</v>
      </c>
      <c r="W23" t="str">
        <f ca="1">IMSUM(IMPRODUCT($V17,T$22),IMPRODUCT($W17,T$23))</f>
        <v>0.03883450453176-0.044693102566387i</v>
      </c>
    </row>
    <row r="25" spans="2:28" x14ac:dyDescent="0.15">
      <c r="B25" t="s">
        <v>32</v>
      </c>
      <c r="C25" t="s">
        <v>13</v>
      </c>
      <c r="H25" t="s">
        <v>13</v>
      </c>
      <c r="K25" t="s">
        <v>16</v>
      </c>
      <c r="N25" t="s">
        <v>19</v>
      </c>
      <c r="Y25" t="s">
        <v>24</v>
      </c>
      <c r="Z25" s="7">
        <f ca="1">D9</f>
        <v>0.98616848951229219</v>
      </c>
      <c r="AA25" t="s">
        <v>25</v>
      </c>
      <c r="AB25" s="8">
        <f ca="1">D10</f>
        <v>-7.8200155153970163E-2</v>
      </c>
    </row>
    <row r="26" spans="2:28" x14ac:dyDescent="0.15">
      <c r="C26" s="1" t="s">
        <v>9</v>
      </c>
      <c r="D26" s="1" t="s">
        <v>10</v>
      </c>
      <c r="E26" s="1" t="s">
        <v>9</v>
      </c>
      <c r="F26" s="1" t="s">
        <v>10</v>
      </c>
      <c r="H26" t="s">
        <v>14</v>
      </c>
      <c r="N26" s="1" t="s">
        <v>9</v>
      </c>
      <c r="O26" s="1" t="s">
        <v>10</v>
      </c>
      <c r="P26" s="1" t="s">
        <v>17</v>
      </c>
      <c r="Q26" s="1" t="s">
        <v>18</v>
      </c>
      <c r="S26" t="s">
        <v>13</v>
      </c>
      <c r="V26" t="s">
        <v>21</v>
      </c>
      <c r="Y26" s="1" t="s">
        <v>22</v>
      </c>
      <c r="Z26" s="1" t="s">
        <v>10</v>
      </c>
      <c r="AA26" s="1" t="s">
        <v>9</v>
      </c>
      <c r="AB26" s="1" t="s">
        <v>23</v>
      </c>
    </row>
    <row r="27" spans="2:28" x14ac:dyDescent="0.15">
      <c r="C27" s="9">
        <f ca="1">COS(D11/2)</f>
        <v>0.75713457630267944</v>
      </c>
      <c r="D27" s="15">
        <v>0</v>
      </c>
      <c r="E27" s="9">
        <f ca="1">-SIN(D11/2)</f>
        <v>-0.65325893286426784</v>
      </c>
      <c r="F27" s="15">
        <v>0</v>
      </c>
      <c r="H27" t="str">
        <f ca="1">COMPLEX(C27,D27)</f>
        <v>0.757134576302679</v>
      </c>
      <c r="I27" t="str">
        <f ca="1">COMPLEX(E27,F27)</f>
        <v>-0.653258932864268</v>
      </c>
      <c r="K27" t="str">
        <f ca="1">IMSUM(IMPRODUCT($K16,H$27),IMPRODUCT($L16,H$28))</f>
        <v>0.999999999999999</v>
      </c>
      <c r="L27" t="str">
        <f ca="1">IMSUM(IMPRODUCT($K16,I$27),IMPRODUCT($L16,I$28))</f>
        <v>5.82867087928207E-16i</v>
      </c>
      <c r="N27" s="2">
        <f ca="1">IMREAL(K27)</f>
        <v>0.999999999999999</v>
      </c>
      <c r="O27" s="2">
        <f ca="1">IMAGINARY(K27)</f>
        <v>0</v>
      </c>
      <c r="P27" s="2">
        <f ca="1">IMREAL(L27)</f>
        <v>0</v>
      </c>
      <c r="Q27" s="2">
        <f ca="1">IMAGINARY(L27)</f>
        <v>5.8286708792820699E-16</v>
      </c>
      <c r="S27" t="str">
        <f ca="1">H27</f>
        <v>0.757134576302679</v>
      </c>
      <c r="T27" t="str">
        <f ca="1">I27</f>
        <v>-0.653258932864268</v>
      </c>
      <c r="V27" t="str">
        <f ca="1">IMSUM(IMPRODUCT($V22,S$27),IMPRODUCT($W22,S$28))</f>
        <v>0.986168489512291+1.12606496638951E-16i</v>
      </c>
      <c r="W27" t="str">
        <f ca="1">IMSUM(IMPRODUCT($V22,T$27),IMPRODUCT($W22,T$28))</f>
        <v>3.82303315035355E-16i</v>
      </c>
      <c r="Y27" s="6">
        <f ca="1">IMREAL(V27)</f>
        <v>0.98616848951229097</v>
      </c>
      <c r="Z27" s="2">
        <f ca="1">IMAGINARY(V27)</f>
        <v>1.1260649663895101E-16</v>
      </c>
      <c r="AA27" s="2">
        <f ca="1">IMREAL(W27)</f>
        <v>0</v>
      </c>
      <c r="AB27" s="2">
        <f ca="1">IMAGINARY(W27)</f>
        <v>3.8230331503535499E-16</v>
      </c>
    </row>
    <row r="28" spans="2:28" x14ac:dyDescent="0.15">
      <c r="C28" s="14">
        <f ca="1">SIN(D11/2)*COS(D12)</f>
        <v>-0.42847198479927767</v>
      </c>
      <c r="D28" s="13">
        <f ca="1">SIN(D11/2)*SIN(D12)</f>
        <v>-0.49311154073812702</v>
      </c>
      <c r="E28" s="9">
        <f ca="1">COS(D11/2)*COS(D12)</f>
        <v>-0.49660393199089148</v>
      </c>
      <c r="F28" s="11">
        <f ca="1">COS(D11/2)*SIN(D12)</f>
        <v>-0.57152191678379571</v>
      </c>
      <c r="H28" t="str">
        <f ca="1">COMPLEX(C28,D28)</f>
        <v>-0.428471984799278-0.493111540738127i</v>
      </c>
      <c r="I28" t="str">
        <f ca="1">COMPLEX(E28,F28)</f>
        <v>-0.496603931990891-0.571521916783796i</v>
      </c>
      <c r="K28" t="str">
        <f ca="1">IMSUM(IMPRODUCT($K17,H$27),IMPRODUCT($L17,H$28))</f>
        <v>-5.82867087928207E-16i</v>
      </c>
      <c r="L28" t="str">
        <f ca="1">IMSUM(IMPRODUCT($K17,I$27),IMPRODUCT($L17,I$28))</f>
        <v>1</v>
      </c>
      <c r="N28" s="2">
        <f ca="1">IMREAL(K28)</f>
        <v>0</v>
      </c>
      <c r="O28" s="2">
        <f ca="1">IMAGINARY(K28)</f>
        <v>-5.8286708792820699E-16</v>
      </c>
      <c r="P28" s="2">
        <f ca="1">IMREAL(L28)</f>
        <v>1</v>
      </c>
      <c r="Q28" s="2">
        <f ca="1">IMAGINARY(L28)</f>
        <v>0</v>
      </c>
      <c r="S28" t="str">
        <f ca="1">H28</f>
        <v>-0.428471984799278-0.493111540738127i</v>
      </c>
      <c r="T28" t="str">
        <f ca="1">I28</f>
        <v>-0.496603931990891-0.571521916783796i</v>
      </c>
      <c r="V28" t="str">
        <f ca="1">IMSUM(IMPRODUCT($V23,S$27),IMPRODUCT($W23,S$28))</f>
        <v>-7.0082828429463E-16-5.56497682216959E-16i</v>
      </c>
      <c r="W28" t="str">
        <f ca="1">IMSUM(IMPRODUCT($V23,T$27),IMPRODUCT($W23,T$28))</f>
        <v>-0.0782001551539699-4.00434892743055E-16i</v>
      </c>
      <c r="Y28" s="2">
        <f ca="1">IMREAL(V28)</f>
        <v>-7.0082828429462997E-16</v>
      </c>
      <c r="Z28" s="2">
        <f ca="1">IMAGINARY(V28)</f>
        <v>-5.5649768221695897E-16</v>
      </c>
      <c r="AA28" s="5">
        <f ca="1">IMREAL(W28)</f>
        <v>-7.82001551539699E-2</v>
      </c>
      <c r="AB28" s="2">
        <f ca="1">IMAGINARY(W28)</f>
        <v>-4.0043489274305498E-16</v>
      </c>
    </row>
    <row r="34" spans="11:11" x14ac:dyDescent="0.15">
      <c r="K34">
        <f ca="1">IMABS(IMSUB(IMPRODUCT(K16,L17),IMPRODUCT(L16,K17)))</f>
        <v>0.99999999999999967</v>
      </c>
    </row>
    <row r="35" spans="11:11" x14ac:dyDescent="0.15">
      <c r="K35">
        <f ca="1">IMABS(IMSUB(IMPRODUCT(H27,I28),IMPRODUCT(I27,H28)))</f>
        <v>0.99999999999999967</v>
      </c>
    </row>
  </sheetData>
  <phoneticPr fontId="2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quansoq</dc:creator>
  <cp:lastModifiedBy>quansoq</cp:lastModifiedBy>
  <dcterms:created xsi:type="dcterms:W3CDTF">2015-07-31T00:45:51Z</dcterms:created>
  <dcterms:modified xsi:type="dcterms:W3CDTF">2015-07-31T10:21:36Z</dcterms:modified>
</cp:coreProperties>
</file>