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6735" activeTab="1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P8" i="1" s="1"/>
  <c r="J5" i="1" l="1"/>
  <c r="K6" i="1" s="1"/>
  <c r="G8" i="1"/>
  <c r="O16" i="1" s="1"/>
  <c r="J6" i="1"/>
  <c r="M5" i="1" s="1"/>
  <c r="R16" i="1" l="1"/>
  <c r="O26" i="1"/>
  <c r="Q27" i="1" s="1"/>
  <c r="R15" i="1"/>
  <c r="Q35" i="1"/>
  <c r="O36" i="1" s="1"/>
  <c r="O35" i="1"/>
  <c r="Q36" i="1" s="1"/>
  <c r="P15" i="1"/>
  <c r="P16" i="1"/>
  <c r="Q15" i="1"/>
  <c r="G23" i="1"/>
  <c r="H24" i="1" s="1"/>
  <c r="G32" i="1"/>
  <c r="H33" i="1" s="1"/>
  <c r="R35" i="1"/>
  <c r="P36" i="1" s="1"/>
  <c r="N5" i="1"/>
  <c r="Q16" i="1"/>
  <c r="K5" i="1"/>
  <c r="O8" i="1" s="1"/>
  <c r="O15" i="1"/>
  <c r="N6" i="1"/>
  <c r="M6" i="1"/>
  <c r="G9" i="1"/>
  <c r="P5" i="1" l="1"/>
  <c r="O6" i="1"/>
  <c r="P6" i="1"/>
  <c r="O5" i="1"/>
  <c r="H13" i="1"/>
  <c r="G10" i="1"/>
  <c r="P7" i="1" l="1"/>
  <c r="R5" i="1" s="1"/>
  <c r="F12" i="1" s="1"/>
  <c r="F23" i="1" s="1"/>
  <c r="F32" i="1" s="1"/>
  <c r="O7" i="1"/>
  <c r="Q5" i="1" s="1"/>
  <c r="S5" i="1" s="1"/>
  <c r="I12" i="1" s="1"/>
  <c r="I23" i="1" s="1"/>
  <c r="I32" i="1" s="1"/>
  <c r="G12" i="1"/>
  <c r="R6" i="1" l="1"/>
  <c r="T6" i="1" s="1"/>
  <c r="J13" i="1" s="1"/>
  <c r="J24" i="1" s="1"/>
  <c r="J33" i="1" s="1"/>
  <c r="S6" i="1"/>
  <c r="I13" i="1" s="1"/>
  <c r="I24" i="1" s="1"/>
  <c r="I33" i="1" s="1"/>
  <c r="Q6" i="1"/>
  <c r="E13" i="1" s="1"/>
  <c r="E24" i="1" s="1"/>
  <c r="E12" i="1"/>
  <c r="E23" i="1" s="1"/>
  <c r="T5" i="1" l="1"/>
  <c r="J12" i="1" s="1"/>
  <c r="J23" i="1" s="1"/>
  <c r="J32" i="1" s="1"/>
  <c r="F13" i="1"/>
  <c r="F24" i="1" s="1"/>
  <c r="F33" i="1" s="1"/>
  <c r="L23" i="1"/>
  <c r="K23" i="1"/>
  <c r="E32" i="1"/>
  <c r="K24" i="1"/>
  <c r="E33" i="1"/>
  <c r="K12" i="1"/>
  <c r="L12" i="1"/>
  <c r="L13" i="1"/>
  <c r="K13" i="1" l="1"/>
  <c r="M13" i="1" s="1"/>
  <c r="L24" i="1"/>
  <c r="M24" i="1" s="1"/>
  <c r="N13" i="1"/>
  <c r="R13" i="1" s="1"/>
  <c r="K33" i="1"/>
  <c r="L33" i="1"/>
  <c r="N24" i="1"/>
  <c r="N23" i="1"/>
  <c r="M23" i="1"/>
  <c r="L32" i="1"/>
  <c r="K32" i="1"/>
  <c r="M12" i="1"/>
  <c r="N12" i="1"/>
  <c r="Q13" i="1"/>
  <c r="R23" i="1" l="1"/>
  <c r="Q23" i="1"/>
  <c r="R24" i="1"/>
  <c r="Q24" i="1"/>
  <c r="M33" i="1"/>
  <c r="N33" i="1"/>
  <c r="N32" i="1"/>
  <c r="M32" i="1"/>
  <c r="O23" i="1"/>
  <c r="P23" i="1"/>
  <c r="P24" i="1"/>
  <c r="O24" i="1"/>
  <c r="O12" i="1"/>
  <c r="P12" i="1"/>
  <c r="R12" i="1"/>
  <c r="Q12" i="1"/>
  <c r="O13" i="1"/>
  <c r="P13" i="1"/>
  <c r="R32" i="1" l="1"/>
  <c r="Q32" i="1"/>
  <c r="O32" i="1"/>
  <c r="P32" i="1"/>
  <c r="R33" i="1"/>
  <c r="Q33" i="1"/>
  <c r="P33" i="1"/>
  <c r="O33" i="1"/>
</calcChain>
</file>

<file path=xl/sharedStrings.xml><?xml version="1.0" encoding="utf-8"?>
<sst xmlns="http://schemas.openxmlformats.org/spreadsheetml/2006/main" count="58" uniqueCount="32">
  <si>
    <t>x</t>
    <phoneticPr fontId="1"/>
  </si>
  <si>
    <t>y</t>
    <phoneticPr fontId="1"/>
  </si>
  <si>
    <t>z</t>
    <phoneticPr fontId="1"/>
  </si>
  <si>
    <t>r</t>
    <phoneticPr fontId="1"/>
  </si>
  <si>
    <t>i</t>
    <phoneticPr fontId="1"/>
  </si>
  <si>
    <t>P</t>
    <phoneticPr fontId="1"/>
  </si>
  <si>
    <t>P-1</t>
    <phoneticPr fontId="1"/>
  </si>
  <si>
    <t>P</t>
    <phoneticPr fontId="1"/>
  </si>
  <si>
    <t>Re</t>
    <phoneticPr fontId="1"/>
  </si>
  <si>
    <t>Im</t>
    <phoneticPr fontId="1"/>
  </si>
  <si>
    <t>ユニタリ</t>
    <phoneticPr fontId="1"/>
  </si>
  <si>
    <t>規格化</t>
    <rPh sb="0" eb="3">
      <t>キカクカ</t>
    </rPh>
    <phoneticPr fontId="1"/>
  </si>
  <si>
    <t>規格化前</t>
    <rPh sb="0" eb="3">
      <t>キカクカ</t>
    </rPh>
    <rPh sb="3" eb="4">
      <t>マエ</t>
    </rPh>
    <phoneticPr fontId="1"/>
  </si>
  <si>
    <t>例外処理</t>
    <rPh sb="0" eb="2">
      <t>レイガイ</t>
    </rPh>
    <rPh sb="2" eb="4">
      <t>ショリ</t>
    </rPh>
    <phoneticPr fontId="1"/>
  </si>
  <si>
    <t>固有値λ</t>
    <rPh sb="0" eb="3">
      <t>コユウチ</t>
    </rPh>
    <phoneticPr fontId="1"/>
  </si>
  <si>
    <t>Pλ</t>
    <phoneticPr fontId="1"/>
  </si>
  <si>
    <t>PλP-1</t>
    <phoneticPr fontId="1"/>
  </si>
  <si>
    <t>PλP-1</t>
    <phoneticPr fontId="1"/>
  </si>
  <si>
    <t>exp=PλP-1</t>
    <phoneticPr fontId="1"/>
  </si>
  <si>
    <t>数値計算</t>
    <rPh sb="0" eb="2">
      <t>スウチ</t>
    </rPh>
    <rPh sb="2" eb="4">
      <t>ケイサン</t>
    </rPh>
    <phoneticPr fontId="1"/>
  </si>
  <si>
    <t>解析計算</t>
    <rPh sb="0" eb="2">
      <t>カイセキ</t>
    </rPh>
    <rPh sb="2" eb="4">
      <t>ケイサン</t>
    </rPh>
    <phoneticPr fontId="1"/>
  </si>
  <si>
    <t>P</t>
    <phoneticPr fontId="1"/>
  </si>
  <si>
    <t>逆行列＝=エルミート共役</t>
    <rPh sb="0" eb="3">
      <t>ギャクギョウレツ</t>
    </rPh>
    <rPh sb="10" eb="12">
      <t>キョウヤク</t>
    </rPh>
    <phoneticPr fontId="1"/>
  </si>
  <si>
    <t>クォータニオン</t>
    <phoneticPr fontId="1"/>
  </si>
  <si>
    <t>A=xI+yJ+zK</t>
    <phoneticPr fontId="1"/>
  </si>
  <si>
    <t>exp(iA)</t>
    <phoneticPr fontId="1"/>
  </si>
  <si>
    <t>cosA</t>
    <phoneticPr fontId="1"/>
  </si>
  <si>
    <t>規格化定数→</t>
    <rPh sb="0" eb="3">
      <t>キカクカ</t>
    </rPh>
    <rPh sb="3" eb="5">
      <t>テイスウ</t>
    </rPh>
    <phoneticPr fontId="1"/>
  </si>
  <si>
    <t>例外フラグ→</t>
    <rPh sb="0" eb="2">
      <t>レイガイ</t>
    </rPh>
    <phoneticPr fontId="1"/>
  </si>
  <si>
    <t>sinA=PλP-1</t>
    <phoneticPr fontId="1"/>
  </si>
  <si>
    <t>cosA=PλP-1</t>
    <phoneticPr fontId="1"/>
  </si>
  <si>
    <t>-sinA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</si>
</sst>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457200</xdr:colOff>
      <xdr:row>6</xdr:row>
      <xdr:rowOff>119062</xdr:rowOff>
    </xdr:from>
    <xdr:ext cx="6012415" cy="70512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5943600" y="1547812"/>
              <a:ext cx="6012415" cy="7051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𝑒𝑥𝑝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𝑥𝐼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𝑦𝐽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𝑧𝐾</m:t>
                        </m:r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𝑒𝑥𝑝</m:t>
                    </m:r>
                    <m:d>
                      <m:dPr>
                        <m:begChr m:val="{"/>
                        <m:endChr m:val="}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𝑖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𝑥</m:t>
                            </m:r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𝑦</m:t>
                            </m:r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𝑦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𝑧</m:t>
                            </m:r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𝑧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𝑒𝑥𝑝</m:t>
                    </m:r>
                    <m:d>
                      <m:dPr>
                        <m:begChr m:val="{"/>
                        <m:endChr m:val="}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𝑖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𝑖𝑦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𝑖𝑦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e>
                              </m:mr>
                            </m:m>
                          </m:e>
                        </m:d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𝑒𝑥𝑝</m:t>
                              </m:r>
                              <m:d>
                                <m:d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𝑖𝑟</m:t>
                                  </m:r>
                                </m:e>
                              </m:d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𝑒𝑥𝑝</m:t>
                              </m:r>
                              <m:d>
                                <m:d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𝑖𝑟</m:t>
                                  </m:r>
                                </m:e>
                              </m:d>
                            </m:e>
                          </m:mr>
                        </m:m>
                      </m:e>
                    </m:d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𝑐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𝑜𝑠𝑟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𝑍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𝑠𝑖𝑛𝑟</m:t>
                              </m:r>
                            </m:e>
                            <m:e>
                              <m:d>
                                <m:d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𝑖𝑋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𝑌</m:t>
                                  </m:r>
                                </m:e>
                              </m:d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𝑠𝑖𝑛𝑟</m:t>
                              </m:r>
                            </m:e>
                          </m:mr>
                          <m:mr>
                            <m:e>
                              <m:d>
                                <m:d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d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𝑖𝑋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𝑌</m:t>
                                  </m:r>
                                </m:e>
                              </m:d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𝑠𝑖𝑛𝑟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𝑐𝑜𝑠𝑟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𝑍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𝑠𝑖𝑛𝑟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5943600" y="1547812"/>
              <a:ext cx="6012415" cy="7051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latin typeface="Cambria Math" panose="02040503050406030204" pitchFamily="18" charset="0"/>
                </a:rPr>
                <a:t>𝑒𝑥𝑝(𝑥𝐼+𝑦𝐽+𝑧𝐾)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=𝑒𝑥𝑝{−𝑖(𝑥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_𝑥+𝑦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_𝑦+𝑧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_𝑧 )}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=𝑒𝑥𝑝{−𝑖(■8(𝑧&amp;𝑥−𝑖𝑦@𝑥+𝑖𝑦&amp;−𝑧))}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=𝑃(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𝑒𝑥𝑝(−𝑖𝑟)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𝑒𝑥𝑝(𝑖𝑟)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𝑃^(−1)=(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■8(𝑐𝑜𝑠𝑟−𝑖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𝑠𝑖𝑛𝑟&amp;(−𝑖𝑋+𝑌)𝑠𝑖𝑛𝑟@(−𝑖𝑋−𝑌)𝑠𝑖𝑛𝑟&amp;𝑐𝑜𝑠𝑟+𝑖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𝑠𝑖𝑛𝑟)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oneCellAnchor>
    <xdr:from>
      <xdr:col>7</xdr:col>
      <xdr:colOff>0</xdr:colOff>
      <xdr:row>14</xdr:row>
      <xdr:rowOff>61912</xdr:rowOff>
    </xdr:from>
    <xdr:ext cx="6511783" cy="8118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4800600" y="3395662"/>
              <a:ext cx="6511783" cy="81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𝑠𝑖𝑛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𝑧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𝑖𝑦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𝑖𝑦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𝑧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type m:val="lin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begChr m:val="["/>
                            <m:endChr m:val="]"/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𝑒𝑥𝑝</m:t>
                            </m:r>
                            <m:d>
                              <m:dPr>
                                <m:begChr m:val="{"/>
                                <m:endChr m:val="}"/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d>
                                  <m:dPr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m>
                                      <m:mPr>
                                        <m:mcs>
                                          <m:mc>
                                            <m:mcPr>
                                              <m:count m:val="2"/>
                                              <m:mcJc m:val="center"/>
                                            </m:mcPr>
                                          </m:mc>
                                        </m:mcs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mPr>
                                      <m:mr>
                                        <m:e>
                                          <m:r>
                                            <m:rPr>
                                              <m:brk m:alnAt="7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</m:e>
                                        <m:e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𝑥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−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𝑖𝑦</m:t>
                                          </m:r>
                                        </m:e>
                                      </m:mr>
                                      <m:mr>
                                        <m:e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𝑥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+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𝑖𝑦</m:t>
                                          </m:r>
                                        </m:e>
                                        <m:e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−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</m:e>
                                      </m:mr>
                                    </m:m>
                                  </m:e>
                                </m:d>
                              </m:e>
                            </m:d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𝑐𝑜𝑠</m:t>
                            </m:r>
                            <m:d>
                              <m:d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m>
                                  <m:mPr>
                                    <m:mcs>
                                      <m:mc>
                                        <m:mcPr>
                                          <m:count m:val="2"/>
                                          <m:mcJc m:val="center"/>
                                        </m:mcPr>
                                      </m:mc>
                                    </m:mcs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mPr>
                                  <m:mr>
                                    <m:e>
                                      <m:r>
                                        <m:rPr>
                                          <m:brk m:alnAt="7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e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𝑖𝑦</m:t>
                                      </m:r>
                                    </m:e>
                                  </m:mr>
                                  <m:m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+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𝑖𝑦</m:t>
                                      </m:r>
                                    </m:e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e>
                                  </m:mr>
                                </m:m>
                              </m:e>
                            </m:d>
                          </m:e>
                        </m:d>
                      </m:num>
                      <m:den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𝑖</m:t>
                        </m:r>
                      </m:den>
                    </m:f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𝑠𝑖𝑛𝑟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𝑠𝑖𝑛𝑟</m:t>
                              </m:r>
                            </m:e>
                          </m:mr>
                        </m:m>
                      </m:e>
                    </m:d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𝑍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𝑋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𝑖𝑌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𝑋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𝑖𝑌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𝑍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𝑠𝑖𝑛𝑟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</m:t>
                    </m:r>
                    <m:f>
                      <m:fPr>
                        <m:type m:val="lin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m>
                                  <m:mPr>
                                    <m:mcs>
                                      <m:mc>
                                        <m:mcPr>
                                          <m:count m:val="2"/>
                                          <m:mcJc m:val="center"/>
                                        </m:mcPr>
                                      </m:mc>
                                    </m:mcs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mPr>
                                  <m:mr>
                                    <m:e>
                                      <m:r>
                                        <m:rPr>
                                          <m:brk m:alnAt="7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e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𝑖𝑦</m:t>
                                      </m:r>
                                    </m:e>
                                  </m:mr>
                                  <m:m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+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𝑖𝑦</m:t>
                                      </m:r>
                                    </m:e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e>
                                  </m:mr>
                                </m:m>
                              </m:e>
                            </m:d>
                          </m:e>
                          <m: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∗</m:t>
                            </m:r>
                          </m:sup>
                        </m:s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𝑠𝑖𝑛𝑟</m:t>
                        </m:r>
                      </m:num>
                      <m:den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</m:t>
                        </m:r>
                      </m:den>
                    </m:f>
                  </m:oMath>
                </m:oMathPara>
              </a14:m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4800600" y="3395662"/>
              <a:ext cx="6511783" cy="81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−𝑠𝑖𝑛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(■8(𝑧&amp;𝑥−𝑖𝑦@𝑥+𝑖𝑦&amp;−𝑧))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[𝑒𝑥𝑝{−𝑖(■8(𝑧&amp;𝑥−𝑖𝑦@𝑥+𝑖𝑦&amp;−𝑧))}−𝑐𝑜𝑠(■8(𝑧&amp;𝑥−𝑖𝑦@𝑥+𝑖𝑦&amp;−𝑧))]∕𝑖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=𝑃(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−𝑠𝑖𝑛𝑟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𝑠𝑖𝑛𝑟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𝑃^(−1)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&amp;−𝑋−𝑖𝑌@−𝑋+𝑖𝑌&amp;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)𝑠𝑖𝑛𝑟=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−〖(■8(𝑧&amp;𝑥−𝑖𝑦@𝑥+𝑖𝑦&amp;−𝑧))^∗ 𝑠𝑖𝑛𝑟〗∕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</a:t>
              </a:r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oneCellAnchor>
    <xdr:from>
      <xdr:col>8</xdr:col>
      <xdr:colOff>447675</xdr:colOff>
      <xdr:row>9</xdr:row>
      <xdr:rowOff>185737</xdr:rowOff>
    </xdr:from>
    <xdr:ext cx="4021229" cy="6805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5934075" y="2328862"/>
              <a:ext cx="4021229" cy="680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𝑐𝑜𝑠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𝑥</m:t>
                        </m:r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𝜎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𝑦</m:t>
                        </m:r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𝜎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𝑦</m:t>
                            </m:r>
                          </m:sub>
                        </m:s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𝑧</m:t>
                        </m:r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𝜎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𝑧</m:t>
                            </m:r>
                          </m:sub>
                        </m:sSub>
                      </m:e>
                    </m:d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𝑒𝑥𝑝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𝑧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𝑖𝑦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𝑖𝑦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𝑧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𝑐𝑜𝑠𝑟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𝑐𝑜𝑠𝑟</m:t>
                              </m:r>
                            </m:e>
                          </m:mr>
                        </m:m>
                      </m:e>
                    </m:d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𝑐𝑜𝑠𝑟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5934075" y="2328862"/>
              <a:ext cx="4021229" cy="680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𝑐𝑜𝑠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(𝑥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_𝑥+𝑦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_𝑦+𝑧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_𝑧 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=𝑒𝑥𝑝(■8(𝑧&amp;𝑥−𝑖𝑦@𝑥+𝑖𝑦&amp;−𝑧))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=𝑃(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𝑐𝑜𝑠𝑟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𝑐𝑜𝑠𝑟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𝑃^(−1)=𝑐𝑜𝑠𝑟(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oneCellAnchor>
    <xdr:from>
      <xdr:col>6</xdr:col>
      <xdr:colOff>647700</xdr:colOff>
      <xdr:row>18</xdr:row>
      <xdr:rowOff>109537</xdr:rowOff>
    </xdr:from>
    <xdr:ext cx="4458465" cy="116429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テキスト ボックス 5"/>
            <xdr:cNvSpPr txBox="1"/>
          </xdr:nvSpPr>
          <xdr:spPr>
            <a:xfrm>
              <a:off x="4762500" y="4395787"/>
              <a:ext cx="4458465" cy="1164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𝑡𝑎𝑛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𝑧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𝑖𝑦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𝑖𝑦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𝑧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𝑠𝑖𝑛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𝑖𝑦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𝑖𝑦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e>
                              </m:mr>
                            </m:m>
                          </m:e>
                        </m:d>
                      </m:num>
                      <m:den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𝑐𝑜𝑠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𝑖𝑦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𝑥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𝑖𝑦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𝑧</m:t>
                                  </m:r>
                                </m:e>
                              </m:mr>
                            </m:m>
                          </m:e>
                        </m:d>
                      </m:den>
                    </m:f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f>
                          <m:fPr>
                            <m:type m:val="lin"/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m>
                                      <m:mPr>
                                        <m:mcs>
                                          <m:mc>
                                            <m:mcPr>
                                              <m:count m:val="2"/>
                                              <m:mcJc m:val="center"/>
                                            </m:mcPr>
                                          </m:mc>
                                        </m:mcs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mPr>
                                      <m:mr>
                                        <m:e>
                                          <m:r>
                                            <m:rPr>
                                              <m:brk m:alnAt="7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</m:e>
                                        <m:e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𝑥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−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𝑖𝑦</m:t>
                                          </m:r>
                                        </m:e>
                                      </m:mr>
                                      <m:mr>
                                        <m:e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𝑥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+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𝑖𝑦</m:t>
                                          </m:r>
                                        </m:e>
                                        <m:e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−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+mn-lt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</m:e>
                                      </m:mr>
                                    </m:m>
                                  </m:e>
                                </m:d>
                              </m:e>
                              <m:sup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</m:sup>
                            </m:s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𝑠𝑖𝑛𝑟</m:t>
                            </m:r>
                          </m:num>
                          <m:den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𝑟</m:t>
                            </m:r>
                          </m:den>
                        </m:f>
                      </m:num>
                      <m:den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𝑐𝑜𝑠𝑟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2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</m:m>
                          </m:e>
                        </m:d>
                      </m:den>
                    </m:f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m>
                                  <m:mPr>
                                    <m:mcs>
                                      <m:mc>
                                        <m:mcPr>
                                          <m:count m:val="2"/>
                                          <m:mcJc m:val="center"/>
                                        </m:mcPr>
                                      </m:mc>
                                    </m:mcs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mPr>
                                  <m:mr>
                                    <m:e>
                                      <m:r>
                                        <m:rPr>
                                          <m:brk m:alnAt="7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e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𝑖𝑦</m:t>
                                      </m:r>
                                    </m:e>
                                  </m:mr>
                                  <m:m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𝑥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+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𝑖𝑦</m:t>
                                      </m:r>
                                    </m:e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e>
                                  </m:mr>
                                </m:m>
                              </m:e>
                            </m:d>
                          </m:e>
                          <m: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∗</m:t>
                            </m:r>
                          </m:sup>
                        </m:s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𝑡𝑎𝑛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𝑟</m:t>
                        </m:r>
                      </m:num>
                      <m:den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</m:t>
                        </m:r>
                      </m:den>
                    </m:f>
                  </m:oMath>
                </m:oMathPara>
              </a14:m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Choice>
      <mc:Fallback>
        <xdr:sp macro="" textlink="">
          <xdr:nvSpPr>
            <xdr:cNvPr id="6" name="テキスト ボックス 5"/>
            <xdr:cNvSpPr txBox="1"/>
          </xdr:nvSpPr>
          <xdr:spPr>
            <a:xfrm>
              <a:off x="4762500" y="4395787"/>
              <a:ext cx="4458465" cy="1164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𝑡𝑎𝑛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(■8(𝑧&amp;𝑥−𝑖𝑦@𝑥+𝑖𝑦&amp;−𝑧))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𝑠𝑖𝑛(■8(𝑧&amp;𝑥−𝑖𝑦@𝑥+𝑖𝑦&amp;−𝑧))/𝑐𝑜𝑠(■8(𝑧&amp;𝑥−𝑖𝑦@𝑥+𝑖𝑦&amp;−𝑧))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(〖(■8(𝑧&amp;𝑥−𝑖𝑦@𝑥+𝑖𝑦&amp;−𝑧))^∗ 𝑠𝑖𝑛𝑟〗∕𝑟)/𝑐𝑜𝑠𝑟(■8(1&amp;0@0&amp;1)) 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〖(■8(𝑧&amp;𝑥−𝑖𝑦@𝑥+𝑖𝑦&amp;−𝑧))^∗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𝑡𝑎𝑛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𝑟〗∕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</a:t>
              </a:r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36"/>
  <sheetViews>
    <sheetView topLeftCell="D1" workbookViewId="0">
      <selection activeCell="K9" sqref="K9"/>
    </sheetView>
  </sheetViews>
  <sheetFormatPr defaultRowHeight="18.75" x14ac:dyDescent="0.4"/>
  <cols>
    <col min="7" max="7" width="9.375" bestFit="1" customWidth="1"/>
    <col min="13" max="13" width="13.375" bestFit="1" customWidth="1"/>
    <col min="16" max="16" width="14.25" bestFit="1" customWidth="1"/>
    <col min="18" max="18" width="14.25" bestFit="1" customWidth="1"/>
  </cols>
  <sheetData>
    <row r="2" spans="4:20" x14ac:dyDescent="0.4">
      <c r="Q2" t="s">
        <v>11</v>
      </c>
    </row>
    <row r="3" spans="4:20" x14ac:dyDescent="0.4">
      <c r="J3" t="s">
        <v>23</v>
      </c>
      <c r="M3" t="s">
        <v>12</v>
      </c>
      <c r="O3" t="s">
        <v>13</v>
      </c>
      <c r="Q3" t="s">
        <v>10</v>
      </c>
      <c r="S3" t="s">
        <v>10</v>
      </c>
      <c r="T3" t="s">
        <v>22</v>
      </c>
    </row>
    <row r="4" spans="4:20" x14ac:dyDescent="0.4">
      <c r="G4" t="s">
        <v>4</v>
      </c>
      <c r="J4" t="s">
        <v>24</v>
      </c>
      <c r="M4" t="s">
        <v>5</v>
      </c>
      <c r="O4" t="s">
        <v>7</v>
      </c>
      <c r="Q4" t="s">
        <v>21</v>
      </c>
      <c r="S4" t="s">
        <v>6</v>
      </c>
    </row>
    <row r="5" spans="4:20" x14ac:dyDescent="0.4">
      <c r="F5" t="s">
        <v>0</v>
      </c>
      <c r="G5" s="8">
        <f ca="1">2*RAND()-1</f>
        <v>-0.35456292402154199</v>
      </c>
      <c r="J5" s="1">
        <f ca="1">G7</f>
        <v>9.6750802198653618E-2</v>
      </c>
      <c r="K5" s="2" t="str">
        <f ca="1">IMCONJUGATE(J6)</f>
        <v>-0.354562924021542-0.0923360627814143i</v>
      </c>
      <c r="M5" s="1" t="str">
        <f ca="1">J6</f>
        <v>-0.354562924021542+0.0923360627814143i</v>
      </c>
      <c r="N5" s="2" t="str">
        <f ca="1">M5</f>
        <v>-0.354562924021542+0.0923360627814143i</v>
      </c>
      <c r="O5" s="1" t="str">
        <f ca="1">IF($O$8,IF($P$8&lt;&gt;-1,1,0),M5)</f>
        <v>-0.354562924021542+0.0923360627814143i</v>
      </c>
      <c r="P5" s="2" t="str">
        <f ca="1">IF($O$8,IF($P$8&lt;0,1,0),N5)</f>
        <v>-0.354562924021542+0.0923360627814143i</v>
      </c>
      <c r="Q5" s="1" t="str">
        <f ca="1">IMDIV(O5,O7)</f>
        <v>-0.766676689528555+0.199659643299463i</v>
      </c>
      <c r="R5" s="2" t="str">
        <f ca="1">IMDIV(P5,P7)</f>
        <v>-0.590503609197337+0.153780259123157i</v>
      </c>
      <c r="S5" s="1" t="str">
        <f ca="1">IMCONJUGATE(Q5)</f>
        <v>-0.766676689528555-0.199659643299463i</v>
      </c>
      <c r="T5" s="2" t="str">
        <f ca="1">IMCONJUGATE(Q6)</f>
        <v>0.610199049959164</v>
      </c>
    </row>
    <row r="6" spans="4:20" x14ac:dyDescent="0.4">
      <c r="F6" t="s">
        <v>1</v>
      </c>
      <c r="G6" s="8">
        <f ca="1">2*RAND()-1</f>
        <v>9.2336062781414263E-2</v>
      </c>
      <c r="J6" s="3" t="str">
        <f ca="1">COMPLEX(G5,G6)</f>
        <v>-0.354562924021542+0.0923360627814143i</v>
      </c>
      <c r="K6" s="4">
        <f ca="1">-J5</f>
        <v>-9.6750802198653618E-2</v>
      </c>
      <c r="M6" s="3">
        <f ca="1">-G7+G8</f>
        <v>0.28219712734676822</v>
      </c>
      <c r="N6" s="4">
        <f ca="1">-G7-G8</f>
        <v>-0.47569873174407545</v>
      </c>
      <c r="O6" s="3">
        <f ca="1">IF($O$8,IF($P$8&lt;0,1,0),M6)</f>
        <v>0.28219712734676822</v>
      </c>
      <c r="P6" s="4">
        <f ca="1">IF($O$8,IF($P$8&lt;&gt;-1,1,0),N6)</f>
        <v>-0.47569873174407545</v>
      </c>
      <c r="Q6" s="3" t="str">
        <f ca="1">IMDIV(O6,O7)</f>
        <v>0.610199049959164</v>
      </c>
      <c r="R6" s="4" t="str">
        <f ca="1">IMDIV(P6,P7)</f>
        <v>-0.792248142584716</v>
      </c>
      <c r="S6" s="3" t="str">
        <f ca="1">IMCONJUGATE(R5)</f>
        <v>-0.590503609197337-0.153780259123157i</v>
      </c>
      <c r="T6" s="4" t="str">
        <f ca="1">IMCONJUGATE(R6)</f>
        <v>-0.792248142584716</v>
      </c>
    </row>
    <row r="7" spans="4:20" x14ac:dyDescent="0.4">
      <c r="F7" t="s">
        <v>2</v>
      </c>
      <c r="G7" s="8">
        <f ca="1">2*RAND()-1</f>
        <v>9.6750802198653618E-2</v>
      </c>
      <c r="N7" t="s">
        <v>27</v>
      </c>
      <c r="O7">
        <f ca="1">SQRT(IMABS(O5)^2+IMABS(O6)^2)</f>
        <v>0.46246733318521771</v>
      </c>
      <c r="P7">
        <f ca="1">SQRT(IMABS(P5)^2+IMABS(P6)^2)</f>
        <v>0.6004415866373688</v>
      </c>
    </row>
    <row r="8" spans="4:20" x14ac:dyDescent="0.4">
      <c r="F8" t="s">
        <v>3</v>
      </c>
      <c r="G8">
        <f ca="1">SQRT(SUMSQ(G5:G7))</f>
        <v>0.37894792954542184</v>
      </c>
      <c r="N8" t="s">
        <v>28</v>
      </c>
      <c r="O8" t="b">
        <f ca="1">IMABS(K5)=0</f>
        <v>0</v>
      </c>
      <c r="P8">
        <f ca="1">SIGN(G7)</f>
        <v>1</v>
      </c>
    </row>
    <row r="9" spans="4:20" x14ac:dyDescent="0.4">
      <c r="G9" t="str">
        <f ca="1">IMPRODUCT(G8,G4)</f>
        <v>0.378947929545422i</v>
      </c>
    </row>
    <row r="10" spans="4:20" x14ac:dyDescent="0.4">
      <c r="G10" t="str">
        <f ca="1">IMSUB(0,G9)</f>
        <v>-0.378947929545422i</v>
      </c>
      <c r="O10" t="s">
        <v>19</v>
      </c>
      <c r="P10" t="s">
        <v>18</v>
      </c>
    </row>
    <row r="11" spans="4:20" x14ac:dyDescent="0.4">
      <c r="D11" t="s">
        <v>25</v>
      </c>
      <c r="E11" t="s">
        <v>7</v>
      </c>
      <c r="G11" t="s">
        <v>14</v>
      </c>
      <c r="I11" t="s">
        <v>6</v>
      </c>
      <c r="K11" t="s">
        <v>15</v>
      </c>
      <c r="M11" t="s">
        <v>17</v>
      </c>
      <c r="O11" t="s">
        <v>8</v>
      </c>
      <c r="P11" t="s">
        <v>9</v>
      </c>
      <c r="Q11" t="s">
        <v>8</v>
      </c>
      <c r="R11" t="s">
        <v>9</v>
      </c>
    </row>
    <row r="12" spans="4:20" x14ac:dyDescent="0.4">
      <c r="E12" s="1" t="str">
        <f ca="1">Q5</f>
        <v>-0.766676689528555+0.199659643299463i</v>
      </c>
      <c r="F12" s="2" t="str">
        <f ca="1">R5</f>
        <v>-0.590503609197337+0.153780259123157i</v>
      </c>
      <c r="G12" s="1" t="str">
        <f ca="1">IMEXP(G10)</f>
        <v>0.92905435602417-0.36994324369086i</v>
      </c>
      <c r="H12" s="2">
        <v>0</v>
      </c>
      <c r="I12" s="1" t="str">
        <f ca="1">S5</f>
        <v>-0.766676689528555-0.199659643299463i</v>
      </c>
      <c r="J12" s="2" t="str">
        <f ca="1">T5</f>
        <v>0.610199049959164</v>
      </c>
      <c r="K12" s="1" t="str">
        <f ca="1">IMSUM(IMPRODUCT($E12,G$12),IMPRODUCT($F12,G$13))</f>
        <v>-0.638421581992331+0.469121522715962i</v>
      </c>
      <c r="L12" s="2" t="str">
        <f ca="1">IMSUM(IMPRODUCT($E12,H$12),IMPRODUCT($F12,H$13))</f>
        <v>-0.605499918248422-0.0755826009887282i</v>
      </c>
      <c r="M12" s="1" t="str">
        <f ca="1">IMSUM(IMPRODUCT($K12,I$12),IMPRODUCT($L12,I$13))</f>
        <v>0.92905435602417-0.094451777683542i</v>
      </c>
      <c r="N12" s="2" t="str">
        <f ca="1">IMSUM(IMPRODUCT($K12,J$12),IMPRODUCT($L12,J$13))</f>
        <v>0.090141942762363+0.346137682721718i</v>
      </c>
      <c r="O12" s="1">
        <f ca="1">IMREAL(M12)</f>
        <v>0.92905435602416997</v>
      </c>
      <c r="P12" s="5">
        <f ca="1">IMAGINARY(M12)</f>
        <v>-9.4451777683542001E-2</v>
      </c>
      <c r="Q12" s="5">
        <f ca="1">IMREAL(N12)</f>
        <v>9.0141942762362995E-2</v>
      </c>
      <c r="R12" s="2">
        <f ca="1">IMAGINARY(N12)</f>
        <v>0.34613768272171802</v>
      </c>
    </row>
    <row r="13" spans="4:20" x14ac:dyDescent="0.4">
      <c r="E13" s="3" t="str">
        <f ca="1">Q6</f>
        <v>0.610199049959164</v>
      </c>
      <c r="F13" s="4" t="str">
        <f ca="1">R6</f>
        <v>-0.792248142584716</v>
      </c>
      <c r="G13" s="3">
        <v>0</v>
      </c>
      <c r="H13" s="4" t="str">
        <f ca="1">IMEXP(G9)</f>
        <v>0.92905435602417+0.36994324369086i</v>
      </c>
      <c r="I13" s="3" t="str">
        <f ca="1">S6</f>
        <v>-0.590503609197337-0.153780259123157i</v>
      </c>
      <c r="J13" s="4" t="str">
        <f ca="1">T6</f>
        <v>-0.792248142584716</v>
      </c>
      <c r="K13" s="3" t="str">
        <f ca="1">IMSUM(IMPRODUCT($E13,G$12),IMPRODUCT($F13,G$13))</f>
        <v>0.566908085406371-0.225739015838974i</v>
      </c>
      <c r="L13" s="4" t="str">
        <f ca="1">IMSUM(IMPRODUCT($E13,H$12),IMPRODUCT($F13,H$13))</f>
        <v>-0.736041587920388-0.293086847675849i</v>
      </c>
      <c r="M13" s="3" t="str">
        <f ca="1">IMSUM(IMPRODUCT($K13,I$12),IMPRODUCT($L13,I$13))</f>
        <v>-0.090141942762362+0.346137682721717i</v>
      </c>
      <c r="N13" s="4" t="str">
        <f ca="1">IMSUM(IMPRODUCT($K13,J$12),IMPRODUCT($L13,J$13))</f>
        <v>0.929054356024168+0.094451777683542i</v>
      </c>
      <c r="O13" s="3">
        <f ca="1">IMREAL(M13)</f>
        <v>-9.0141942762361996E-2</v>
      </c>
      <c r="P13" s="6">
        <f ca="1">IMAGINARY(M13)</f>
        <v>0.34613768272171702</v>
      </c>
      <c r="Q13" s="6">
        <f ca="1">IMREAL(N13)</f>
        <v>0.92905435602416797</v>
      </c>
      <c r="R13" s="4">
        <f ca="1">IMAGINARY(N13)</f>
        <v>9.4451777683542001E-2</v>
      </c>
    </row>
    <row r="14" spans="4:20" x14ac:dyDescent="0.4">
      <c r="O14" t="s">
        <v>20</v>
      </c>
    </row>
    <row r="15" spans="4:20" x14ac:dyDescent="0.4">
      <c r="M15" s="7"/>
      <c r="N15" s="7"/>
      <c r="O15" s="1">
        <f ca="1">COS(G8)</f>
        <v>0.92905435602416997</v>
      </c>
      <c r="P15" s="5">
        <f ca="1">IF(G8=0,0,-G7/G8*SIN(G8))</f>
        <v>-9.4451777683541904E-2</v>
      </c>
      <c r="Q15" s="5">
        <f ca="1">IF(G8=0,0,G6/G8*SIN(G8))</f>
        <v>9.0141942762362676E-2</v>
      </c>
      <c r="R15" s="2">
        <f ca="1">IF(G8=0,0,-G5/G8*SIN(G8))</f>
        <v>0.3461376827217178</v>
      </c>
    </row>
    <row r="16" spans="4:20" x14ac:dyDescent="0.4">
      <c r="M16" s="7"/>
      <c r="N16" s="7"/>
      <c r="O16" s="3">
        <f ca="1">IF(G8=0,0,-G6/G8*SIN(G8))</f>
        <v>-9.0141942762362676E-2</v>
      </c>
      <c r="P16" s="6">
        <f ca="1">IF(G8=0,0,-G5/G8*SIN(G8))</f>
        <v>0.3461376827217178</v>
      </c>
      <c r="Q16" s="6">
        <f ca="1">COS(G8)</f>
        <v>0.92905435602416997</v>
      </c>
      <c r="R16" s="4">
        <f ca="1">IF(G8=0,0,G7/G8*SIN(G8))</f>
        <v>9.4451777683541904E-2</v>
      </c>
    </row>
    <row r="18" spans="4:18" x14ac:dyDescent="0.4">
      <c r="M18" s="7"/>
      <c r="N18" s="7"/>
    </row>
    <row r="19" spans="4:18" x14ac:dyDescent="0.4">
      <c r="M19" s="7"/>
      <c r="N19" s="7"/>
    </row>
    <row r="21" spans="4:18" x14ac:dyDescent="0.4">
      <c r="O21" t="s">
        <v>30</v>
      </c>
      <c r="P21" t="s">
        <v>19</v>
      </c>
    </row>
    <row r="22" spans="4:18" x14ac:dyDescent="0.4">
      <c r="E22" t="s">
        <v>7</v>
      </c>
      <c r="G22" t="s">
        <v>14</v>
      </c>
      <c r="I22" t="s">
        <v>6</v>
      </c>
      <c r="K22" t="s">
        <v>15</v>
      </c>
      <c r="M22" t="s">
        <v>16</v>
      </c>
      <c r="O22" t="s">
        <v>8</v>
      </c>
      <c r="P22" t="s">
        <v>9</v>
      </c>
      <c r="Q22" t="s">
        <v>8</v>
      </c>
      <c r="R22" t="s">
        <v>9</v>
      </c>
    </row>
    <row r="23" spans="4:18" x14ac:dyDescent="0.4">
      <c r="D23" t="s">
        <v>26</v>
      </c>
      <c r="E23" s="1" t="str">
        <f ca="1">E12</f>
        <v>-0.766676689528555+0.199659643299463i</v>
      </c>
      <c r="F23" s="2" t="str">
        <f ca="1">F12</f>
        <v>-0.590503609197337+0.153780259123157i</v>
      </c>
      <c r="G23" s="1">
        <f ca="1">COS(G8)</f>
        <v>0.92905435602416997</v>
      </c>
      <c r="H23" s="2">
        <v>0</v>
      </c>
      <c r="I23" s="1" t="str">
        <f ca="1">I12</f>
        <v>-0.766676689528555-0.199659643299463i</v>
      </c>
      <c r="J23" s="2" t="str">
        <f ca="1">J12</f>
        <v>0.610199049959164</v>
      </c>
      <c r="K23" s="1" t="str">
        <f ca="1">IMSUM(IMPRODUCT($E23,G$23),IMPRODUCT($F23,G$24))</f>
        <v>-0.712284318068694+0.185494661329598i</v>
      </c>
      <c r="L23" s="2" t="str">
        <f ca="1">IMSUM(IMPRODUCT($E23,H$23),IMPRODUCT($F23,H$24))</f>
        <v>-0.54860995037278+0.142870219608895i</v>
      </c>
      <c r="M23" s="1" t="str">
        <f ca="1">IMSUM(IMPRODUCT($K23,I$23),IMPRODUCT($L23,I$24))</f>
        <v>0.92905435602417-2.22044604925031E-16i</v>
      </c>
      <c r="N23" s="2" t="str">
        <f ca="1">IMSUM(IMPRODUCT($K23,J$23),IMPRODUCT($L23,J$24))</f>
        <v>0</v>
      </c>
      <c r="O23" s="1">
        <f ca="1">IMREAL(M23)</f>
        <v>0.92905435602416997</v>
      </c>
      <c r="P23" s="5">
        <f ca="1">IMAGINARY(M23)</f>
        <v>-2.2204460492503101E-16</v>
      </c>
      <c r="Q23" s="5">
        <f ca="1">IMREAL(N23)</f>
        <v>0</v>
      </c>
      <c r="R23" s="2">
        <f ca="1">IMAGINARY(N23)</f>
        <v>0</v>
      </c>
    </row>
    <row r="24" spans="4:18" x14ac:dyDescent="0.4">
      <c r="E24" s="3" t="str">
        <f ca="1">E13</f>
        <v>0.610199049959164</v>
      </c>
      <c r="F24" s="4" t="str">
        <f ca="1">F13</f>
        <v>-0.792248142584716</v>
      </c>
      <c r="G24" s="3">
        <v>0</v>
      </c>
      <c r="H24" s="4">
        <f ca="1">G23</f>
        <v>0.92905435602416997</v>
      </c>
      <c r="I24" s="3" t="str">
        <f ca="1">I13</f>
        <v>-0.590503609197337-0.153780259123157i</v>
      </c>
      <c r="J24" s="4" t="str">
        <f ca="1">J13</f>
        <v>-0.792248142584716</v>
      </c>
      <c r="K24" s="3" t="str">
        <f ca="1">IMSUM(IMPRODUCT($E24,G$23),IMPRODUCT($F24,G$24))</f>
        <v>0.566908085406371</v>
      </c>
      <c r="L24" s="4" t="str">
        <f ca="1">IMSUM(IMPRODUCT($E24,H$23),IMPRODUCT($F24,H$24))</f>
        <v>-0.736041587920388</v>
      </c>
      <c r="M24" s="3" t="str">
        <f ca="1">IMSUM(IMPRODUCT($K24,I$23),IMPRODUCT($L24,I$24))</f>
        <v>-9.99200722162641E-16i</v>
      </c>
      <c r="N24" s="4" t="str">
        <f ca="1">IMSUM(IMPRODUCT($K24,J$23),IMPRODUCT($L24,J$24))</f>
        <v>0.929054356024168</v>
      </c>
      <c r="O24" s="3">
        <f ca="1">IMREAL(M24)</f>
        <v>0</v>
      </c>
      <c r="P24" s="6">
        <f ca="1">IMAGINARY(M24)</f>
        <v>-9.9920072216264108E-16</v>
      </c>
      <c r="Q24" s="6">
        <f ca="1">IMREAL(N24)</f>
        <v>0.92905435602416797</v>
      </c>
      <c r="R24" s="4">
        <f ca="1">IMAGINARY(N24)</f>
        <v>0</v>
      </c>
    </row>
    <row r="25" spans="4:18" x14ac:dyDescent="0.4">
      <c r="O25" t="s">
        <v>20</v>
      </c>
    </row>
    <row r="26" spans="4:18" x14ac:dyDescent="0.4">
      <c r="M26" s="7"/>
      <c r="N26" s="7"/>
      <c r="O26" s="1">
        <f ca="1">COS(G8)</f>
        <v>0.92905435602416997</v>
      </c>
      <c r="P26" s="5">
        <v>0</v>
      </c>
      <c r="Q26" s="5">
        <v>0</v>
      </c>
      <c r="R26" s="2">
        <v>0</v>
      </c>
    </row>
    <row r="27" spans="4:18" x14ac:dyDescent="0.4">
      <c r="M27" s="7"/>
      <c r="N27" s="7"/>
      <c r="O27" s="3">
        <v>0</v>
      </c>
      <c r="P27" s="6">
        <v>0</v>
      </c>
      <c r="Q27" s="6">
        <f ca="1">O26</f>
        <v>0.92905435602416997</v>
      </c>
      <c r="R27" s="4">
        <v>0</v>
      </c>
    </row>
    <row r="30" spans="4:18" x14ac:dyDescent="0.4">
      <c r="O30" t="s">
        <v>29</v>
      </c>
      <c r="P30" t="s">
        <v>19</v>
      </c>
    </row>
    <row r="31" spans="4:18" x14ac:dyDescent="0.4">
      <c r="E31" t="s">
        <v>7</v>
      </c>
      <c r="G31" t="s">
        <v>14</v>
      </c>
      <c r="I31" t="s">
        <v>6</v>
      </c>
      <c r="K31" t="s">
        <v>15</v>
      </c>
      <c r="M31" t="s">
        <v>16</v>
      </c>
      <c r="O31" t="s">
        <v>8</v>
      </c>
      <c r="P31" t="s">
        <v>9</v>
      </c>
      <c r="Q31" t="s">
        <v>8</v>
      </c>
      <c r="R31" t="s">
        <v>9</v>
      </c>
    </row>
    <row r="32" spans="4:18" x14ac:dyDescent="0.4">
      <c r="D32" s="9" t="s">
        <v>31</v>
      </c>
      <c r="E32" s="1" t="str">
        <f ca="1">E23</f>
        <v>-0.766676689528555+0.199659643299463i</v>
      </c>
      <c r="F32" s="2" t="str">
        <f ca="1">F23</f>
        <v>-0.590503609197337+0.153780259123157i</v>
      </c>
      <c r="G32" s="1">
        <f ca="1">-SIN(G8)</f>
        <v>-0.36994324369085974</v>
      </c>
      <c r="H32" s="2">
        <v>0</v>
      </c>
      <c r="I32" s="1" t="str">
        <f ca="1">I23</f>
        <v>-0.766676689528555-0.199659643299463i</v>
      </c>
      <c r="J32" s="2" t="str">
        <f ca="1">J23</f>
        <v>0.610199049959164</v>
      </c>
      <c r="K32" s="1" t="str">
        <f ca="1">IMSUM(IMPRODUCT($E32,G$32),IMPRODUCT($F32,G$33))</f>
        <v>0.283626861386364-0.0738627360763634i</v>
      </c>
      <c r="L32" s="2" t="str">
        <f ca="1">IMSUM(IMPRODUCT($E32,H$32),IMPRODUCT($F32,H$33))</f>
        <v>-0.218452820597623+0.0568899678756416i</v>
      </c>
      <c r="M32" s="1" t="str">
        <f ca="1">IMSUM(IMPRODUCT($K32,I$32),IMPRODUCT($L32,I$33))</f>
        <v>-0.094451777683542+6.24500451351651E-17i</v>
      </c>
      <c r="N32" s="2" t="str">
        <f ca="1">IMSUM(IMPRODUCT($K32,J$32),IMPRODUCT($L32,J$33))</f>
        <v>0.346137682721718-0.0901419427623626i</v>
      </c>
      <c r="O32" s="1">
        <f ca="1">IMREAL(M32)</f>
        <v>-9.4451777683542001E-2</v>
      </c>
      <c r="P32" s="5">
        <f ca="1">IMAGINARY(M32)</f>
        <v>6.2450045135165105E-17</v>
      </c>
      <c r="Q32" s="5">
        <f ca="1">IMREAL(N32)</f>
        <v>0.34613768272171802</v>
      </c>
      <c r="R32" s="2">
        <f ca="1">IMAGINARY(N32)</f>
        <v>-9.0141942762362606E-2</v>
      </c>
    </row>
    <row r="33" spans="5:18" x14ac:dyDescent="0.4">
      <c r="E33" s="3" t="str">
        <f ca="1">E24</f>
        <v>0.610199049959164</v>
      </c>
      <c r="F33" s="4" t="str">
        <f ca="1">F24</f>
        <v>-0.792248142584716</v>
      </c>
      <c r="G33" s="3">
        <v>0</v>
      </c>
      <c r="H33" s="4">
        <f ca="1">-G32</f>
        <v>0.36994324369085974</v>
      </c>
      <c r="I33" s="3" t="str">
        <f ca="1">I24</f>
        <v>-0.590503609197337-0.153780259123157i</v>
      </c>
      <c r="J33" s="4" t="str">
        <f ca="1">J24</f>
        <v>-0.792248142584716</v>
      </c>
      <c r="K33" s="3" t="str">
        <f ca="1">IMSUM(IMPRODUCT($E33,G$32),IMPRODUCT($F33,G$33))</f>
        <v>-0.225739015838974</v>
      </c>
      <c r="L33" s="4" t="str">
        <f ca="1">IMSUM(IMPRODUCT($E33,H$32),IMPRODUCT($F33,H$33))</f>
        <v>-0.293086847675849</v>
      </c>
      <c r="M33" s="3" t="str">
        <f ca="1">IMSUM(IMPRODUCT($K33,I$32),IMPRODUCT($L33,I$33))</f>
        <v>0.346137682721718+0.0901419427623627i</v>
      </c>
      <c r="N33" s="4" t="str">
        <f ca="1">IMSUM(IMPRODUCT($K33,J$32),IMPRODUCT($L33,J$33))</f>
        <v>0.094451777683542</v>
      </c>
      <c r="O33" s="3">
        <f ca="1">IMREAL(M33)</f>
        <v>0.34613768272171802</v>
      </c>
      <c r="P33" s="6">
        <f ca="1">IMAGINARY(M33)</f>
        <v>9.0141942762362703E-2</v>
      </c>
      <c r="Q33" s="6">
        <f ca="1">IMREAL(N33)</f>
        <v>9.4451777683542001E-2</v>
      </c>
      <c r="R33" s="4">
        <f ca="1">IMAGINARY(N33)</f>
        <v>0</v>
      </c>
    </row>
    <row r="34" spans="5:18" x14ac:dyDescent="0.4">
      <c r="O34" t="s">
        <v>20</v>
      </c>
    </row>
    <row r="35" spans="5:18" x14ac:dyDescent="0.4">
      <c r="M35" s="7"/>
      <c r="N35" s="7"/>
      <c r="O35" s="1">
        <f ca="1">-G7/G8*SIN(G8)</f>
        <v>-9.4451777683541904E-2</v>
      </c>
      <c r="P35" s="5">
        <v>0</v>
      </c>
      <c r="Q35" s="5">
        <f ca="1">-G5/G8*SIN(G8)</f>
        <v>0.3461376827217178</v>
      </c>
      <c r="R35" s="2">
        <f ca="1">-G6/G8*SIN(G8)</f>
        <v>-9.0141942762362676E-2</v>
      </c>
    </row>
    <row r="36" spans="5:18" x14ac:dyDescent="0.4">
      <c r="M36" s="7"/>
      <c r="N36" s="7"/>
      <c r="O36" s="3">
        <f ca="1">Q35</f>
        <v>0.3461376827217178</v>
      </c>
      <c r="P36" s="6">
        <f ca="1">-R35</f>
        <v>9.0141942762362676E-2</v>
      </c>
      <c r="Q36" s="6">
        <f ca="1">-O35</f>
        <v>9.4451777683541904E-2</v>
      </c>
      <c r="R36" s="4"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C1" workbookViewId="0">
      <selection activeCell="D4" sqref="D4"/>
    </sheetView>
  </sheetViews>
  <sheetFormatPr defaultRowHeight="18.75" x14ac:dyDescent="0.4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2016-04-25T08:24:42Z</dcterms:created>
  <dcterms:modified xsi:type="dcterms:W3CDTF">2016-04-26T05:00:20Z</dcterms:modified>
</cp:coreProperties>
</file>