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G:\まいど\My Pictures\般\"/>
    </mc:Choice>
  </mc:AlternateContent>
  <bookViews>
    <workbookView xWindow="0" yWindow="0" windowWidth="20490" windowHeight="6735"/>
  </bookViews>
  <sheets>
    <sheet name="特殊ユニタリを求める" sheetId="1" r:id="rId1"/>
    <sheet name="対角化行列が「特殊」ユニタリになるエルミート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G7" i="2"/>
  <c r="K34" i="1"/>
  <c r="Q28" i="1" s="1"/>
  <c r="R29" i="1" s="1"/>
  <c r="V29" i="1" s="1"/>
  <c r="S56" i="1" s="1"/>
  <c r="K33" i="1"/>
  <c r="K32" i="1"/>
  <c r="O13" i="2" l="1"/>
  <c r="U29" i="1"/>
  <c r="R56" i="1" s="1"/>
  <c r="S28" i="1"/>
  <c r="P55" i="1" s="1"/>
  <c r="T28" i="1"/>
  <c r="Q55" i="1" s="1"/>
  <c r="Q29" i="1"/>
  <c r="K35" i="1"/>
  <c r="W37" i="1" l="1"/>
  <c r="Y36" i="1" s="1"/>
  <c r="U39" i="1"/>
  <c r="V40" i="1" s="1"/>
  <c r="R28" i="1"/>
  <c r="T29" i="1"/>
  <c r="Q56" i="1" s="1"/>
  <c r="S29" i="1"/>
  <c r="P56" i="1" s="1"/>
  <c r="X37" i="1"/>
  <c r="Z36" i="1" s="1"/>
  <c r="X36" i="1"/>
  <c r="Z37" i="1" s="1"/>
  <c r="P34" i="1"/>
  <c r="W36" i="1"/>
  <c r="Y37" i="1" s="1"/>
  <c r="O33" i="1"/>
  <c r="K36" i="1"/>
  <c r="M34" i="1" s="1"/>
  <c r="K37" i="1"/>
  <c r="N34" i="1" s="1"/>
  <c r="R34" i="1" l="1"/>
  <c r="V28" i="1"/>
  <c r="S55" i="1" s="1"/>
  <c r="U28" i="1"/>
  <c r="R55" i="1" s="1"/>
  <c r="S34" i="1"/>
  <c r="T34" i="1"/>
  <c r="R33" i="1"/>
  <c r="N33" i="1"/>
  <c r="M33" i="1"/>
  <c r="V34" i="1" l="1"/>
  <c r="S33" i="1"/>
  <c r="T33" i="1"/>
  <c r="Q34" i="1"/>
  <c r="Q33" i="1"/>
  <c r="V44" i="1" l="1"/>
  <c r="V48" i="1" s="1"/>
  <c r="W52" i="1" s="1"/>
  <c r="W56" i="1" s="1"/>
  <c r="F8" i="2"/>
  <c r="J8" i="2" s="1"/>
  <c r="U34" i="1"/>
  <c r="U33" i="1"/>
  <c r="V33" i="1"/>
  <c r="F7" i="2" s="1"/>
  <c r="Z34" i="1"/>
  <c r="Y34" i="1"/>
  <c r="U36" i="1" l="1"/>
  <c r="X52" i="1"/>
  <c r="X56" i="1" s="1"/>
  <c r="I8" i="2"/>
  <c r="U44" i="1"/>
  <c r="U48" i="1" s="1"/>
  <c r="U52" i="1" s="1"/>
  <c r="U56" i="1" s="1"/>
  <c r="E8" i="2"/>
  <c r="J7" i="2" s="1"/>
  <c r="E7" i="2"/>
  <c r="I7" i="2" s="1"/>
  <c r="U43" i="1"/>
  <c r="U47" i="1" s="1"/>
  <c r="V51" i="1" s="1"/>
  <c r="V55" i="1" s="1"/>
  <c r="Y33" i="1"/>
  <c r="V43" i="1"/>
  <c r="V47" i="1" s="1"/>
  <c r="Z33" i="1"/>
  <c r="X34" i="1"/>
  <c r="W34" i="1"/>
  <c r="W33" i="1"/>
  <c r="X33" i="1"/>
  <c r="U37" i="1" l="1"/>
  <c r="V37" i="1"/>
  <c r="V52" i="1"/>
  <c r="V56" i="1" s="1"/>
  <c r="U51" i="1"/>
  <c r="U55" i="1" s="1"/>
  <c r="K8" i="2"/>
  <c r="L8" i="2"/>
  <c r="L7" i="2"/>
  <c r="K7" i="2"/>
  <c r="W51" i="1"/>
  <c r="W55" i="1" s="1"/>
  <c r="X51" i="1"/>
  <c r="X55" i="1" s="1"/>
  <c r="N8" i="2" l="1"/>
  <c r="N17" i="2" s="1"/>
  <c r="M8" i="2"/>
  <c r="M7" i="2"/>
  <c r="N7" i="2"/>
  <c r="Q8" i="2" l="1"/>
  <c r="R8" i="2"/>
  <c r="N21" i="2"/>
  <c r="M17" i="2"/>
  <c r="P8" i="2"/>
  <c r="M21" i="2"/>
  <c r="O8" i="2"/>
  <c r="M20" i="2"/>
  <c r="O11" i="2"/>
  <c r="P7" i="2"/>
  <c r="M16" i="2"/>
  <c r="O7" i="2"/>
  <c r="N16" i="2"/>
  <c r="N20" i="2"/>
  <c r="Q7" i="2"/>
  <c r="R7" i="2"/>
  <c r="O20" i="2" l="1"/>
  <c r="O16" i="2"/>
</calcChain>
</file>

<file path=xl/sharedStrings.xml><?xml version="1.0" encoding="utf-8"?>
<sst xmlns="http://schemas.openxmlformats.org/spreadsheetml/2006/main" count="59" uniqueCount="39">
  <si>
    <t>x</t>
    <phoneticPr fontId="2"/>
  </si>
  <si>
    <t>y</t>
    <phoneticPr fontId="2"/>
  </si>
  <si>
    <t>z</t>
    <phoneticPr fontId="2"/>
  </si>
  <si>
    <t>P</t>
    <phoneticPr fontId="2"/>
  </si>
  <si>
    <t>Re</t>
    <phoneticPr fontId="2"/>
  </si>
  <si>
    <t>Im</t>
    <phoneticPr fontId="2"/>
  </si>
  <si>
    <t>Im</t>
    <phoneticPr fontId="2"/>
  </si>
  <si>
    <t>P†</t>
    <phoneticPr fontId="2"/>
  </si>
  <si>
    <t>i</t>
    <phoneticPr fontId="2"/>
  </si>
  <si>
    <t>Pexpλ</t>
    <phoneticPr fontId="2"/>
  </si>
  <si>
    <t>Re</t>
    <phoneticPr fontId="2"/>
  </si>
  <si>
    <t>理論値</t>
    <rPh sb="0" eb="3">
      <t>リロンチ</t>
    </rPh>
    <phoneticPr fontId="2"/>
  </si>
  <si>
    <t>exp(iQ)=PexpλP†</t>
    <phoneticPr fontId="2"/>
  </si>
  <si>
    <t>Q</t>
    <phoneticPr fontId="2"/>
  </si>
  <si>
    <t>Im</t>
    <phoneticPr fontId="2"/>
  </si>
  <si>
    <t>Ecosr</t>
    <phoneticPr fontId="2"/>
  </si>
  <si>
    <t>itQsinr/r=exp(iQ)-Ecosr</t>
    <phoneticPr fontId="2"/>
  </si>
  <si>
    <t>tQsinr</t>
    <phoneticPr fontId="2"/>
  </si>
  <si>
    <t>exp(iQ)</t>
    <phoneticPr fontId="2"/>
  </si>
  <si>
    <t>tQ=Q*</t>
    <phoneticPr fontId="2"/>
  </si>
  <si>
    <t>λ</t>
    <phoneticPr fontId="2"/>
  </si>
  <si>
    <t>Pλ</t>
    <phoneticPr fontId="2"/>
  </si>
  <si>
    <t>A=PλP†</t>
    <phoneticPr fontId="2"/>
  </si>
  <si>
    <t>A</t>
    <phoneticPr fontId="2"/>
  </si>
  <si>
    <t>det(A)</t>
    <phoneticPr fontId="2"/>
  </si>
  <si>
    <t>λ1λ2</t>
    <phoneticPr fontId="2"/>
  </si>
  <si>
    <t>A-λ1E</t>
    <phoneticPr fontId="2"/>
  </si>
  <si>
    <t>A-λ2E</t>
    <phoneticPr fontId="2"/>
  </si>
  <si>
    <t>det(A)=λ1λ2</t>
    <phoneticPr fontId="2"/>
  </si>
  <si>
    <t>の確認</t>
    <rPh sb="1" eb="3">
      <t>カクニン</t>
    </rPh>
    <phoneticPr fontId="2"/>
  </si>
  <si>
    <t>det(A-λ1E)=0の確認</t>
    <rPh sb="13" eb="15">
      <t>カクニン</t>
    </rPh>
    <phoneticPr fontId="2"/>
  </si>
  <si>
    <t>特殊ユニタリ</t>
    <rPh sb="0" eb="2">
      <t>トクシュ</t>
    </rPh>
    <phoneticPr fontId="2"/>
  </si>
  <si>
    <t>U</t>
    <phoneticPr fontId="2"/>
  </si>
  <si>
    <t>U†</t>
    <phoneticPr fontId="2"/>
  </si>
  <si>
    <t>Θ</t>
    <phoneticPr fontId="2"/>
  </si>
  <si>
    <t>√(Θ-θz)</t>
    <phoneticPr fontId="2"/>
  </si>
  <si>
    <t>√(Θ+θz)</t>
    <phoneticPr fontId="2"/>
  </si>
  <si>
    <t>exp(±iΘ)</t>
    <phoneticPr fontId="2"/>
  </si>
  <si>
    <t>det(A-λ2E)=0の確認</t>
    <rPh sb="13" eb="15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</si>
</sst>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457200</xdr:colOff>
      <xdr:row>6</xdr:row>
      <xdr:rowOff>119062</xdr:rowOff>
    </xdr:from>
    <xdr:ext cx="5551135" cy="11691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5943600" y="1547812"/>
              <a:ext cx="5551135" cy="11691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kumimoji="1" lang="ja-JP" altLang="en-US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𝑗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  <m:e>
                        <m:d>
                          <m:dPr>
                            <m:ctrlPr>
                              <a:rPr kumimoji="1" lang="en-US" altLang="ja-JP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𝜎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</m:sub>
                            </m:sSub>
                          </m:e>
                        </m:d>
                      </m:e>
                    </m:nary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{"/>
                        <m:endChr m:val="}"/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2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</m:mr>
                            </m:m>
                          </m:e>
                        </m:d>
                        <m:sSub>
                          <m:sSubPr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2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𝑖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𝑖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</m:mr>
                            </m:m>
                          </m:e>
                        </m:d>
                        <m:sSub>
                          <m:sSubPr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sub>
                        </m:s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2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</m:mr>
                            </m:m>
                          </m:e>
                        </m:d>
                        <m:sSub>
                          <m:sSubPr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𝑧</m:t>
                            </m:r>
                          </m:sub>
                        </m:sSub>
                      </m:e>
                    </m:d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𝑦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𝑦</m:t>
                                  </m:r>
                                </m:sub>
                              </m:sSub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sub>
                              </m:sSub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en-US" altLang="ja-JP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nary>
                      <m:naryPr>
                        <m:chr m:val="∑"/>
                        <m:ctrlPr>
                          <a:rPr kumimoji="1" lang="ja-JP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𝑗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3</m:t>
                        </m:r>
                      </m:sup>
                      <m:e>
                        <m:d>
                          <m:dPr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𝜎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</m:sub>
                            </m:sSub>
                          </m:e>
                        </m:d>
                      </m:e>
                    </m:nary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begChr m:val="{"/>
                        <m:endChr m:val="}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2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</m:mr>
                            </m:m>
                          </m:e>
                        </m:d>
                        <m:sSub>
                          <m:sSubPr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+</m:t>
                        </m:r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2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</m:mr>
                            </m:m>
                          </m:e>
                        </m:d>
                        <m:sSub>
                          <m:sSubPr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𝑦</m:t>
                            </m:r>
                          </m:sub>
                        </m:s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+</m:t>
                        </m:r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2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</m:mr>
                            </m:m>
                          </m:e>
                        </m:d>
                        <m:sSub>
                          <m:sSubPr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𝑧</m:t>
                            </m:r>
                          </m:sub>
                        </m:sSub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𝑦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𝑦</m:t>
                                  </m:r>
                                </m:sub>
                              </m:sSub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sub>
                              </m:sSub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Pre>
                      <m:sPre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PrePr>
                      <m:sub/>
                      <m:sup>
                        <m:r>
                          <a:rPr lang="en-US" altLang="ja-JP" b="0" i="1">
                            <a:latin typeface="Cambria Math" panose="02040503050406030204" pitchFamily="18" charset="0"/>
                          </a:rPr>
                          <m:t>𝑡</m:t>
                        </m:r>
                      </m:sup>
                      <m:e>
                        <m:r>
                          <a:rPr lang="en-US" altLang="ja-JP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</m:sPre>
                  </m:oMath>
                </m:oMathPara>
              </a14:m>
              <a:endParaRPr lang="ja-JP" altLang="ja-JP">
                <a:effectLst/>
              </a:endParaRPr>
            </a:p>
            <a:p>
              <a:endParaRPr kumimoji="1" lang="ja-JP" altLang="en-US" sz="11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5943600" y="1547812"/>
              <a:ext cx="5551135" cy="11691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𝑄=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∑24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_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𝑗=1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)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^3▒(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 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={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))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))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))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𝑧 }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(■8(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𝑦&amp;−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))</a:t>
              </a:r>
              <a:endParaRPr kumimoji="1" lang="en-US" altLang="ja-JP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𝑄^∗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∑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𝑗=1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^3▒(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 ) ={(■8(0&amp;1@1&amp;0))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𝑥+(■8(0&amp;𝑖@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𝑖&amp;0))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𝑦+(■8(1&amp;0@0&amp;−1))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}=(■8(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𝑧&amp;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𝑦@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𝑦&amp;−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))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=(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_^</a:t>
              </a:r>
              <a:r>
                <a:rPr lang="en-US" altLang="ja-JP" b="0" i="0">
                  <a:latin typeface="Cambria Math" panose="02040503050406030204" pitchFamily="18" charset="0"/>
                </a:rPr>
                <a:t>𝑡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altLang="ja-JP" b="0" i="0">
                  <a:latin typeface="Cambria Math" panose="02040503050406030204" pitchFamily="18" charset="0"/>
                </a:rPr>
                <a:t>𝑄</a:t>
              </a:r>
              <a:endParaRPr lang="ja-JP" altLang="ja-JP">
                <a:effectLst/>
              </a:endParaRPr>
            </a:p>
            <a:p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8</xdr:col>
      <xdr:colOff>457200</xdr:colOff>
      <xdr:row>12</xdr:row>
      <xdr:rowOff>119062</xdr:rowOff>
    </xdr:from>
    <xdr:ext cx="2193229" cy="279845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5943600" y="2976562"/>
              <a:ext cx="2193229" cy="2798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m:rPr>
                                <m:sty m:val="p"/>
                              </m:rPr>
                              <a:rPr kumimoji="1" lang="el-GR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Θ</m:t>
                            </m:r>
                          </m:e>
                        </m:rad>
                      </m:den>
                    </m:f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𝑥</m:t>
                                      </m:r>
                                    </m:sub>
                                  </m:s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+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𝑦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l-GR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−</m:t>
                                      </m:r>
                                      <m:sSub>
                                        <m:sSubPr>
                                          <m:ctrlPr>
                                            <a:rPr kumimoji="1" lang="en-US" altLang="ja-JP" sz="110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kumimoji="1" lang="ja-JP" altLang="en-US" sz="110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𝜃</m:t>
                                          </m:r>
                                        </m:e>
                                        <m:sub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𝑧</m:t>
                                          </m:r>
                                        </m:sub>
                                      </m:sSub>
                                    </m:e>
                                  </m:rad>
                                </m:den>
                              </m:f>
                            </m:e>
                            <m:e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𝑥</m:t>
                                      </m:r>
                                    </m:sub>
                                  </m:s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+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𝑦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l-GR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+</m:t>
                                      </m:r>
                                      <m:sSub>
                                        <m:sSubPr>
                                          <m:ctrlPr>
                                            <a:rPr kumimoji="1" lang="en-US" altLang="ja-JP" sz="110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kumimoji="1" lang="ja-JP" altLang="en-US" sz="110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𝜃</m:t>
                                          </m:r>
                                        </m:e>
                                        <m:sub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𝑧</m:t>
                                          </m:r>
                                        </m:sub>
                                      </m:sSub>
                                    </m:e>
                                  </m:rad>
                                </m:den>
                              </m:f>
                            </m:e>
                          </m:mr>
                          <m:mr>
                            <m:e>
                              <m:rad>
                                <m:radPr>
                                  <m:degHide m:val="on"/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radPr>
                                <m:deg/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l-GR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en-US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𝑧</m:t>
                                      </m:r>
                                    </m:sub>
                                  </m:sSub>
                                </m:e>
                              </m:rad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ad>
                                <m:radPr>
                                  <m:degHide m:val="on"/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radPr>
                                <m:deg/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l-GR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+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en-US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𝑧</m:t>
                                      </m:r>
                                    </m:sub>
                                  </m:sSub>
                                </m:e>
                              </m:rad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𝑃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†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m:rPr>
                                <m:sty m:val="p"/>
                              </m:rPr>
                              <a:rPr kumimoji="1" lang="el-GR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Θ</m:t>
                            </m:r>
                          </m:e>
                        </m:rad>
                      </m:den>
                    </m:f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𝑥</m:t>
                                      </m:r>
                                    </m:sub>
                                  </m:s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𝑦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l-GR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−</m:t>
                                      </m:r>
                                      <m:sSub>
                                        <m:sSubPr>
                                          <m:ctrlPr>
                                            <a:rPr kumimoji="1" lang="en-US" altLang="ja-JP" sz="110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kumimoji="1" lang="ja-JP" altLang="ja-JP" sz="110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𝜃</m:t>
                                          </m:r>
                                        </m:e>
                                        <m:sub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𝑧</m:t>
                                          </m:r>
                                        </m:sub>
                                      </m:sSub>
                                    </m:e>
                                  </m:rad>
                                </m:den>
                              </m:f>
                            </m:e>
                            <m:e>
                              <m:rad>
                                <m:radPr>
                                  <m:degHide m:val="on"/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radPr>
                                <m:deg/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l-GR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en-US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𝑧</m:t>
                                      </m:r>
                                    </m:sub>
                                  </m:sSub>
                                </m:e>
                              </m:rad>
                            </m:e>
                          </m:mr>
                          <m:mr>
                            <m:e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en-US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𝑥</m:t>
                                      </m:r>
                                    </m:sub>
                                  </m:s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en-US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𝑦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l-GR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+</m:t>
                                      </m:r>
                                      <m:sSub>
                                        <m:sSubPr>
                                          <m:ctrlPr>
                                            <a:rPr kumimoji="1" lang="en-US" altLang="ja-JP" sz="110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kumimoji="1" lang="ja-JP" altLang="en-US" sz="110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𝜃</m:t>
                                          </m:r>
                                        </m:e>
                                        <m:sub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𝑧</m:t>
                                          </m:r>
                                        </m:sub>
                                      </m:sSub>
                                    </m:e>
                                  </m:rad>
                                </m:den>
                              </m:f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ad>
                                <m:radPr>
                                  <m:degHide m:val="on"/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radPr>
                                <m:deg/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l-GR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+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𝑧</m:t>
                                      </m:r>
                                    </m:sub>
                                  </m:sSub>
                                </m:e>
                              </m:rad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kumimoji="1" lang="el-GR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Θ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ad>
                      <m:radPr>
                        <m:degHide m:val="on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nary>
                          <m:naryPr>
                            <m:chr m:val="∑"/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𝑗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=1</m:t>
                            </m:r>
                          </m:sub>
                          <m:sup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3</m:t>
                            </m:r>
                          </m:sup>
                          <m:e>
                            <m:d>
                              <m:d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p>
                                  <m:sSupPr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sSub>
                                      <m:sSub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kumimoji="1" lang="ja-JP" alt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𝜃</m:t>
                                        </m:r>
                                      </m:e>
                                      <m:sub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𝑗</m:t>
                                        </m:r>
                                      </m:sub>
                                    </m:sSub>
                                  </m:e>
                                  <m:sup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d>
                          </m:e>
                        </m:nary>
                      </m:e>
                    </m:ra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ad>
                      <m:radPr>
                        <m:degHide m:val="on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sub>
                            </m:sSub>
                          </m:e>
                          <m:sup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sSup>
                          <m:sSup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𝑦</m:t>
                                </m:r>
                              </m:sub>
                            </m:sSub>
                          </m:e>
                          <m:sup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sSup>
                          <m:sSup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𝑧</m:t>
                                </m:r>
                              </m:sub>
                            </m:sSub>
                          </m:e>
                          <m:sup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ja-JP" altLang="ja-JP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ja-JP" altLang="ja-JP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ja-JP" altLang="ja-JP">
                <a:effectLst/>
              </a:endParaRPr>
            </a:p>
            <a:p>
              <a:pPr eaLnBrk="1" fontAlgn="auto" latinLnBrk="0" hangingPunct="1"/>
              <a:endParaRPr lang="ja-JP" altLang="ja-JP">
                <a:effectLst/>
              </a:endParaRPr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5943600" y="2976562"/>
              <a:ext cx="2193229" cy="2798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1/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(■8((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𝑥+𝑖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𝑦)/√(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)&amp;(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𝑥+𝑖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𝑦)/√(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)@√(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)&amp;−√(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)))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𝑃^†=1/√2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(■8((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𝑦)/√(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)&amp;√(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)@(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𝑦)/√(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)&amp;−√(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)))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=√(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∑_(𝑗=1)^3▒(〖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_𝑗〗^2 ) 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)=√(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_𝑥〗^2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𝑧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ja-JP" altLang="ja-JP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ja-JP" altLang="ja-JP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ja-JP" altLang="ja-JP">
                <a:effectLst/>
              </a:endParaRPr>
            </a:p>
            <a:p>
              <a:pPr eaLnBrk="1" fontAlgn="auto" latinLnBrk="0" hangingPunct="1"/>
              <a:endParaRPr lang="ja-JP" altLang="ja-JP">
                <a:effectLst/>
              </a:endParaRPr>
            </a:p>
          </xdr:txBody>
        </xdr:sp>
      </mc:Fallback>
    </mc:AlternateContent>
    <xdr:clientData/>
  </xdr:oneCellAnchor>
  <xdr:oneCellAnchor>
    <xdr:from>
      <xdr:col>15</xdr:col>
      <xdr:colOff>457200</xdr:colOff>
      <xdr:row>15</xdr:row>
      <xdr:rowOff>119062</xdr:rowOff>
    </xdr:from>
    <xdr:ext cx="2789418" cy="10646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10744200" y="3690937"/>
              <a:ext cx="2789418" cy="1064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𝑒𝑥𝑝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𝑖𝑄</m:t>
                        </m:r>
                      </m:e>
                    </m:d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𝑃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mP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𝑒𝑥𝑝</m:t>
                              </m:r>
                              <m:d>
                                <m:d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l-GR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</m:d>
                            </m:e>
                            <m:e>
                              <m:r>
                                <a:rPr kumimoji="1" lang="en-US" altLang="ja-JP" sz="1100" b="0" i="1">
                                  <a:latin typeface="Cambria Math" panose="02040503050406030204" pitchFamily="18" charset="0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latin typeface="Cambria Math" panose="02040503050406030204" pitchFamily="18" charset="0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latin typeface="Cambria Math" panose="02040503050406030204" pitchFamily="18" charset="0"/>
                                </a:rPr>
                                <m:t>𝑒𝑥𝑝</m:t>
                              </m:r>
                              <m:d>
                                <m:dPr>
                                  <m:ctrlPr>
                                    <a:rPr kumimoji="1" lang="en-US" altLang="ja-JP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dPr>
                                <m:e>
                                  <m:r>
                                    <a:rPr kumimoji="1" lang="en-US" altLang="ja-JP" sz="1100" b="0" i="1">
                                      <a:latin typeface="Cambria Math" panose="02040503050406030204" pitchFamily="18" charset="0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latin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l-GR" altLang="ja-JP" sz="11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Θ</m:t>
                                  </m:r>
                                </m:e>
                              </m:d>
                            </m:e>
                          </m:mr>
                        </m:m>
                      </m:e>
                    </m:d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𝑃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†</m:t>
                        </m:r>
                      </m:sup>
                    </m:sSup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𝑐𝑜𝑠</m:t>
                    </m:r>
                    <m:r>
                      <m:rPr>
                        <m:sty m:val="p"/>
                      </m:rPr>
                      <a:rPr kumimoji="1" lang="el-GR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Θ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𝑖</m:t>
                    </m:r>
                    <m:f>
                      <m:fPr>
                        <m:ctrlPr>
                          <a:rPr kumimoji="1" lang="el-GR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𝑠𝑖𝑛</m:t>
                        </m:r>
                        <m:r>
                          <m:rPr>
                            <m:sty m:val="p"/>
                          </m:rPr>
                          <a:rPr kumimoji="1" lang="el-GR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Θ</m:t>
                        </m:r>
                      </m:num>
                      <m:den>
                        <m:r>
                          <m:rPr>
                            <m:sty m:val="p"/>
                          </m:rPr>
                          <a:rPr kumimoji="1" lang="el-GR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Θ</m:t>
                        </m:r>
                      </m:den>
                    </m:f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𝑦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𝑦</m:t>
                                  </m:r>
                                </m:sub>
                              </m:sSub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sub>
                              </m:sSub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𝐸𝑐𝑜𝑠</m:t>
                    </m:r>
                    <m:r>
                      <m:rPr>
                        <m:sty m:val="p"/>
                      </m:rPr>
                      <a:rPr kumimoji="1" lang="el-GR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Θ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</m:t>
                    </m:r>
                    <m:f>
                      <m:fPr>
                        <m:ctrlPr>
                          <a:rPr kumimoji="1" lang="el-GR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Pre>
                          <m:sPre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PrePr>
                          <m:sub/>
                          <m:sup>
                            <m:r>
                              <a:rPr lang="en-US" altLang="ja-JP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p>
                          <m:e>
                            <m:r>
                              <a:rPr lang="en-US" altLang="ja-JP" b="0" i="1"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</m:sPr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𝑠𝑖𝑛</m:t>
                        </m:r>
                        <m:r>
                          <m:rPr>
                            <m:sty m:val="p"/>
                          </m:rPr>
                          <a:rPr kumimoji="1" lang="el-GR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Θ</m:t>
                        </m:r>
                      </m:num>
                      <m:den>
                        <m:r>
                          <m:rPr>
                            <m:sty m:val="p"/>
                          </m:rPr>
                          <a:rPr kumimoji="1" lang="el-GR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Θ</m:t>
                        </m:r>
                      </m:den>
                    </m:f>
                  </m:oMath>
                </m:oMathPara>
              </a14:m>
              <a:endParaRPr kumimoji="1" lang="ja-JP" altLang="en-US" sz="1100"/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10744200" y="3690937"/>
              <a:ext cx="2789418" cy="1064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𝑈=𝑒𝑥𝑝(𝑖𝑄)=𝑃(■8(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𝑒𝑥𝑝(𝑖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0@0&amp;𝑒𝑥𝑝(−𝑖</a:t>
              </a:r>
              <a:r>
                <a:rPr kumimoji="1" lang="el-GR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Θ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))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𝑃^†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=𝑐𝑜𝑠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+𝑖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𝑠𝑖𝑛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Θ/Θ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(■8(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𝑧&amp;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𝑥+𝑖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𝑦@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𝑥−𝑖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𝑦&amp;−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𝑧 ))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𝐸𝑐𝑜𝑠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+𝑖 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_^</a:t>
              </a:r>
              <a:r>
                <a:rPr lang="en-US" altLang="ja-JP" b="0" i="0">
                  <a:latin typeface="Cambria Math" panose="02040503050406030204" pitchFamily="18" charset="0"/>
                </a:rPr>
                <a:t>𝑡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altLang="ja-JP" b="0" i="0">
                  <a:latin typeface="Cambria Math" panose="02040503050406030204" pitchFamily="18" charset="0"/>
                </a:rPr>
                <a:t>𝑄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𝑠𝑖𝑛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kumimoji="1" lang="el-GR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Θ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20</xdr:col>
      <xdr:colOff>666750</xdr:colOff>
      <xdr:row>12</xdr:row>
      <xdr:rowOff>119062</xdr:rowOff>
    </xdr:from>
    <xdr:ext cx="1168012" cy="86113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テキスト ボックス 5"/>
            <xdr:cNvSpPr txBox="1"/>
          </xdr:nvSpPr>
          <xdr:spPr>
            <a:xfrm>
              <a:off x="14382750" y="2976562"/>
              <a:ext cx="1168012" cy="861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𝑈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mP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𝜆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</m:sSub>
                            </m:e>
                            <m:e>
                              <m:r>
                                <a:rPr kumimoji="1" lang="en-US" altLang="ja-JP" sz="1100" b="0" i="1">
                                  <a:latin typeface="Cambria Math" panose="02040503050406030204" pitchFamily="18" charset="0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latin typeface="Cambria Math" panose="02040503050406030204" pitchFamily="18" charset="0"/>
                                </a:rPr>
                                <m:t>0</m:t>
                              </m:r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b="0" i="1">
                                      <a:latin typeface="Cambria Math" panose="02040503050406030204" pitchFamily="18" charset="0"/>
                                    </a:rPr>
                                    <m:t>𝜆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latin typeface="Cambria Math" panose="02040503050406030204" pitchFamily="18" charset="0"/>
                                    </a:rPr>
                                    <m:t>2</m:t>
                                  </m:r>
                                </m:sub>
                              </m:sSub>
                            </m:e>
                          </m:mr>
                        </m:m>
                      </m:e>
                    </m:d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†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</m:t>
                    </m:r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†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</m:t>
                    </m:r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𝑑𝑒𝑡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𝐴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1,2</m:t>
                            </m:r>
                          </m:sub>
                        </m:sSub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</m:t>
                    </m:r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𝑑𝑒𝑡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𝐴</m:t>
                        </m:r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ja-JP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ja-JP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6" name="テキスト ボックス 5"/>
            <xdr:cNvSpPr txBox="1"/>
          </xdr:nvSpPr>
          <xdr:spPr>
            <a:xfrm>
              <a:off x="14382750" y="2976562"/>
              <a:ext cx="1168012" cy="861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𝑈(■8(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1&amp;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0@0&amp;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𝜆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_2 ))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^†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=𝐴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^†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=𝐴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𝑑𝑒𝑡(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𝐴−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_1,2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)=0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𝑑𝑒𝑡(𝐴)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_2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7:Z56"/>
  <sheetViews>
    <sheetView tabSelected="1" topLeftCell="H25" workbookViewId="0">
      <selection activeCell="X60" sqref="X60"/>
    </sheetView>
  </sheetViews>
  <sheetFormatPr defaultRowHeight="18.75" x14ac:dyDescent="0.4"/>
  <cols>
    <col min="22" max="22" width="14.25" bestFit="1" customWidth="1"/>
  </cols>
  <sheetData>
    <row r="27" spans="10:26" x14ac:dyDescent="0.4">
      <c r="Q27" t="s">
        <v>13</v>
      </c>
      <c r="S27" s="1" t="s">
        <v>4</v>
      </c>
      <c r="T27" s="1" t="s">
        <v>6</v>
      </c>
      <c r="U27" s="1" t="s">
        <v>4</v>
      </c>
      <c r="V27" s="1" t="s">
        <v>14</v>
      </c>
    </row>
    <row r="28" spans="10:26" x14ac:dyDescent="0.4">
      <c r="Q28" s="1">
        <f ca="1">K34</f>
        <v>0.45966505148068471</v>
      </c>
      <c r="R28" s="1" t="str">
        <f ca="1">IMCONJUGATE(Q29)</f>
        <v>0.948964224446577-0.378680606817314i</v>
      </c>
      <c r="S28" s="1">
        <f ca="1">IMREAL(Q28)</f>
        <v>0.45966505148068471</v>
      </c>
      <c r="T28" s="1">
        <f ca="1">IMAGINARY(Q28)</f>
        <v>0</v>
      </c>
      <c r="U28" s="1">
        <f ca="1">IMREAL(R28)</f>
        <v>0.94896422444657702</v>
      </c>
      <c r="V28" s="1">
        <f ca="1">IMAGINARY(R28)</f>
        <v>-0.37868060681731402</v>
      </c>
    </row>
    <row r="29" spans="10:26" x14ac:dyDescent="0.4">
      <c r="Q29" s="1" t="str">
        <f ca="1">COMPLEX(K32,K33)</f>
        <v>0.948964224446577+0.378680606817314i</v>
      </c>
      <c r="R29" s="1">
        <f ca="1">-Q28</f>
        <v>-0.45966505148068471</v>
      </c>
      <c r="S29" s="1">
        <f ca="1">IMREAL(Q29)</f>
        <v>0.94896422444657702</v>
      </c>
      <c r="T29" s="1">
        <f ca="1">IMAGINARY(Q29)</f>
        <v>0.37868060681731402</v>
      </c>
      <c r="U29" s="1">
        <f ca="1">IMREAL(R29)</f>
        <v>-0.45966505148068471</v>
      </c>
      <c r="V29" s="1">
        <f ca="1">IMAGINARY(R29)</f>
        <v>0</v>
      </c>
    </row>
    <row r="31" spans="10:26" x14ac:dyDescent="0.4">
      <c r="J31" s="1"/>
      <c r="K31" s="1" t="s">
        <v>8</v>
      </c>
      <c r="U31" s="3" t="s">
        <v>31</v>
      </c>
      <c r="W31" t="s">
        <v>18</v>
      </c>
    </row>
    <row r="32" spans="10:26" x14ac:dyDescent="0.4">
      <c r="J32" s="1" t="s">
        <v>0</v>
      </c>
      <c r="K32" s="2">
        <f ca="1">RAND()</f>
        <v>0.94896422444657724</v>
      </c>
      <c r="M32" t="s">
        <v>3</v>
      </c>
      <c r="O32" t="s">
        <v>37</v>
      </c>
      <c r="Q32" t="s">
        <v>7</v>
      </c>
      <c r="S32" t="s">
        <v>9</v>
      </c>
      <c r="U32" t="s">
        <v>12</v>
      </c>
      <c r="W32" t="s">
        <v>4</v>
      </c>
      <c r="X32" t="s">
        <v>5</v>
      </c>
      <c r="Y32" t="s">
        <v>10</v>
      </c>
      <c r="Z32" t="s">
        <v>6</v>
      </c>
    </row>
    <row r="33" spans="10:26" x14ac:dyDescent="0.4">
      <c r="J33" s="1" t="s">
        <v>1</v>
      </c>
      <c r="K33" s="2">
        <f ca="1">RAND()</f>
        <v>0.37868060681731408</v>
      </c>
      <c r="M33" s="1" t="str">
        <f ca="1">COMPLEX(K32/K36/SQRT(2*K35),K33/K36/SQRT(2*K35))</f>
        <v>0.779922525572459+0.311225152272215i</v>
      </c>
      <c r="N33" s="1" t="str">
        <f ca="1">COMPLEX(K32/K37/SQRT(2*K35),K33/K37/SQRT(2*K35))</f>
        <v>0.504337738472029+0.201254078842475i</v>
      </c>
      <c r="O33" s="1" t="str">
        <f ca="1">IMEXP(IMPRODUCT(K31,K35))</f>
        <v>0.435351338363942+0.900260635696532i</v>
      </c>
      <c r="P33" s="1">
        <v>0</v>
      </c>
      <c r="Q33" s="1" t="str">
        <f ca="1">IMCONJUGATE(M33)</f>
        <v>0.779922525572459-0.311225152272215i</v>
      </c>
      <c r="R33" s="1" t="str">
        <f ca="1">IMCONJUGATE(M34)</f>
        <v>0.543009906629533</v>
      </c>
      <c r="S33" s="1" t="str">
        <f ca="1">IMSUM(IMPRODUCT($M33,O$33),IMPRODUCT($N33,O$34))</f>
        <v>0.0593565618988216+0.837625835240137i</v>
      </c>
      <c r="T33" s="1" t="str">
        <f ca="1">IMSUM(IMPRODUCT($M33,P$33),IMPRODUCT($N33,P$34))</f>
        <v>0.400745234386488-0.366419180467306i</v>
      </c>
      <c r="U33" s="1" t="str">
        <f ca="1">IMSUM(IMPRODUCT($S33,Q$33),IMPRODUCT($T33,Q$34))</f>
        <v>0.435351338363942+0.369359368083292i</v>
      </c>
      <c r="V33" s="1" t="str">
        <f ca="1">IMSUM(IMPRODUCT($S33,R$33),IMPRODUCT($T33,R$34))</f>
        <v>-0.30428510757755+0.762530945405072i</v>
      </c>
      <c r="W33" s="1">
        <f ca="1">IMREAL(U33)</f>
        <v>0.43535133836394202</v>
      </c>
      <c r="X33" s="1">
        <f ca="1">IMAGINARY(U33)</f>
        <v>0.36935936808329201</v>
      </c>
      <c r="Y33" s="1">
        <f ca="1">IMREAL(V33)</f>
        <v>-0.30428510757755001</v>
      </c>
      <c r="Z33" s="1">
        <f ca="1">IMAGINARY(V33)</f>
        <v>0.76253094540507205</v>
      </c>
    </row>
    <row r="34" spans="10:26" x14ac:dyDescent="0.4">
      <c r="J34" s="1" t="s">
        <v>2</v>
      </c>
      <c r="K34" s="2">
        <f ca="1">RAND()</f>
        <v>0.45966505148068471</v>
      </c>
      <c r="M34" s="1">
        <f ca="1">K36/SQRT(2*K35)</f>
        <v>0.54300990662953319</v>
      </c>
      <c r="N34" s="1">
        <f ca="1">-K37/SQRT(2*K35)</f>
        <v>-0.8397262895147356</v>
      </c>
      <c r="O34" s="1">
        <v>0</v>
      </c>
      <c r="P34" s="1" t="str">
        <f ca="1">IMEXP(IMPRODUCT(K31,-K35))</f>
        <v>0.435351338363942-0.900260635696532i</v>
      </c>
      <c r="Q34" s="1" t="str">
        <f ca="1">IMCONJUGATE(N33)</f>
        <v>0.504337738472029-0.201254078842475i</v>
      </c>
      <c r="R34" s="1" t="str">
        <f ca="1">IMCONJUGATE(N34)</f>
        <v>-0.839726289514736</v>
      </c>
      <c r="S34" s="1" t="str">
        <f ca="1">IMSUM(IMPRODUCT($M34,O$33),IMPRODUCT($N34,O$34))</f>
        <v>0.236400089596046+0.488850443731818i</v>
      </c>
      <c r="T34" s="1" t="str">
        <f ca="1">IMSUM(IMPRODUCT($M34,P$33),IMPRODUCT($N34,P$34))</f>
        <v>-0.365575963999627+0.755972523209626i</v>
      </c>
      <c r="U34" s="1" t="str">
        <f ca="1">IMSUM(IMPRODUCT($S34,Q$33),IMPRODUCT($T34,Q$34))</f>
        <v>0.30428510757755+0.762530945405073i</v>
      </c>
      <c r="V34" s="1" t="str">
        <f ca="1">IMSUM(IMPRODUCT($S34,R$33),IMPRODUCT($T34,R$34))</f>
        <v>0.435351338363942-0.369359368083292i</v>
      </c>
      <c r="W34" s="1">
        <f ca="1">IMREAL(U34)</f>
        <v>0.30428510757755001</v>
      </c>
      <c r="X34" s="1">
        <f ca="1">IMAGINARY(U34)</f>
        <v>0.76253094540507305</v>
      </c>
      <c r="Y34" s="1">
        <f ca="1">IMREAL(V34)</f>
        <v>0.43535133836394202</v>
      </c>
      <c r="Z34" s="1">
        <f ca="1">IMAGINARY(V34)</f>
        <v>-0.36935936808329201</v>
      </c>
    </row>
    <row r="35" spans="10:26" x14ac:dyDescent="0.4">
      <c r="J35" s="1" t="s">
        <v>34</v>
      </c>
      <c r="K35" s="1">
        <f ca="1">SQRT(SUMSQ(K32:K34))</f>
        <v>1.1203678238916732</v>
      </c>
      <c r="W35" t="s">
        <v>11</v>
      </c>
    </row>
    <row r="36" spans="10:26" x14ac:dyDescent="0.4">
      <c r="J36" s="1" t="s">
        <v>35</v>
      </c>
      <c r="K36" s="1">
        <f ca="1">SQRT(K35-K34)</f>
        <v>0.81283625190501219</v>
      </c>
      <c r="U36" t="str">
        <f ca="1">IMSUB(IMPRODUCT(U33,V34),IMPRODUCT(V33,U34))</f>
        <v>0.999999999999999+3.05311331771918E-16i</v>
      </c>
      <c r="W36" s="1">
        <f ca="1">COS(K35)</f>
        <v>0.43535133836393897</v>
      </c>
      <c r="X36" s="1">
        <f ca="1">K34*SIN(K35)/K35</f>
        <v>0.36935936808329178</v>
      </c>
      <c r="Y36" s="1">
        <f ca="1">-W37</f>
        <v>-0.30428510757755084</v>
      </c>
      <c r="Z36" s="1">
        <f ca="1">X37</f>
        <v>0.76253094540507471</v>
      </c>
    </row>
    <row r="37" spans="10:26" x14ac:dyDescent="0.4">
      <c r="J37" s="1" t="s">
        <v>36</v>
      </c>
      <c r="K37" s="1">
        <f ca="1">SQRT(K35+K34)</f>
        <v>1.2569935860506043</v>
      </c>
      <c r="U37">
        <f ca="1">IMREAL(U36)</f>
        <v>0.999999999999999</v>
      </c>
      <c r="V37">
        <f ca="1">IMAGINARY(U36)</f>
        <v>3.05311331771918E-16</v>
      </c>
      <c r="W37" s="1">
        <f ca="1">K33*SIN(K35)/K35</f>
        <v>0.30428510757755084</v>
      </c>
      <c r="X37" s="1">
        <f ca="1">K32*SIN(K35)/K35</f>
        <v>0.76253094540507471</v>
      </c>
      <c r="Y37" s="1">
        <f ca="1">W36</f>
        <v>0.43535133836393897</v>
      </c>
      <c r="Z37" s="1">
        <f ca="1">-X36</f>
        <v>-0.36935936808329178</v>
      </c>
    </row>
    <row r="38" spans="10:26" x14ac:dyDescent="0.4">
      <c r="U38" t="s">
        <v>15</v>
      </c>
    </row>
    <row r="39" spans="10:26" x14ac:dyDescent="0.4">
      <c r="U39" s="1">
        <f ca="1">COS(K35)</f>
        <v>0.43535133836393897</v>
      </c>
      <c r="V39" s="1">
        <v>0</v>
      </c>
    </row>
    <row r="40" spans="10:26" x14ac:dyDescent="0.4">
      <c r="U40" s="1">
        <v>0</v>
      </c>
      <c r="V40" s="1">
        <f ca="1">U39</f>
        <v>0.43535133836393897</v>
      </c>
    </row>
    <row r="42" spans="10:26" x14ac:dyDescent="0.4">
      <c r="U42" t="s">
        <v>16</v>
      </c>
    </row>
    <row r="43" spans="10:26" x14ac:dyDescent="0.4">
      <c r="U43" s="1" t="str">
        <f ca="1">IMSUB(U33,U39)</f>
        <v>3.05311331771918E-15+0.369359368083292i</v>
      </c>
      <c r="V43" s="1" t="str">
        <f ca="1">IMSUB(V33,V39)</f>
        <v>-0.30428510757755+0.762530945405072i</v>
      </c>
    </row>
    <row r="44" spans="10:26" x14ac:dyDescent="0.4">
      <c r="U44" s="1" t="str">
        <f ca="1">IMSUB(U34,U40)</f>
        <v>0.30428510757755+0.762530945405073i</v>
      </c>
      <c r="V44" s="1" t="str">
        <f ca="1">IMSUB(V34,V40)</f>
        <v>3.05311331771918E-15-0.369359368083292i</v>
      </c>
    </row>
    <row r="46" spans="10:26" x14ac:dyDescent="0.4">
      <c r="U46" t="s">
        <v>17</v>
      </c>
    </row>
    <row r="47" spans="10:26" x14ac:dyDescent="0.4">
      <c r="U47" s="1" t="str">
        <f ca="1">IMDIV(IMPRODUCT(U43,$K$35),$K$31)</f>
        <v>0.413818351453481-3.42060992386772E-15i</v>
      </c>
      <c r="V47" s="1" t="str">
        <f ca="1">IMDIV(IMPRODUCT(V43,$K$35),$K$31)</f>
        <v>0.854315135953541+0.340911243819303i</v>
      </c>
    </row>
    <row r="48" spans="10:26" x14ac:dyDescent="0.4">
      <c r="U48" s="1" t="str">
        <f ca="1">IMDIV(IMPRODUCT(U44,$K$35),$K$31)</f>
        <v>0.854315135953542-0.340911243819303i</v>
      </c>
      <c r="V48" s="1" t="str">
        <f ca="1">IMDIV(IMPRODUCT(V44,$K$35),$K$31)</f>
        <v>-0.413818351453481-3.42060992386772E-15i</v>
      </c>
    </row>
    <row r="50" spans="16:24" x14ac:dyDescent="0.4">
      <c r="U50" s="1" t="s">
        <v>4</v>
      </c>
      <c r="V50" s="1" t="s">
        <v>5</v>
      </c>
      <c r="W50" s="1" t="s">
        <v>4</v>
      </c>
      <c r="X50" s="1" t="s">
        <v>5</v>
      </c>
    </row>
    <row r="51" spans="16:24" x14ac:dyDescent="0.4">
      <c r="U51" s="1">
        <f ca="1">IMREAL(U47)</f>
        <v>0.413818351453481</v>
      </c>
      <c r="V51" s="1">
        <f ca="1">IMAGINARY(U47)</f>
        <v>-3.4206099238677201E-15</v>
      </c>
      <c r="W51" s="1">
        <f ca="1">IMREAL(V47)</f>
        <v>0.85431513595354103</v>
      </c>
      <c r="X51" s="1">
        <f ca="1">IMAGINARY(V47)</f>
        <v>0.34091124381930299</v>
      </c>
    </row>
    <row r="52" spans="16:24" x14ac:dyDescent="0.4">
      <c r="U52" s="1">
        <f ca="1">IMREAL(U48)</f>
        <v>0.85431513595354203</v>
      </c>
      <c r="V52" s="1">
        <f ca="1">IMAGINARY(U48)</f>
        <v>-0.34091124381930299</v>
      </c>
      <c r="W52" s="1">
        <f ca="1">IMREAL(V48)</f>
        <v>-0.413818351453481</v>
      </c>
      <c r="X52" s="1">
        <f ca="1">IMAGINARY(V48)</f>
        <v>-3.4206099238677201E-15</v>
      </c>
    </row>
    <row r="53" spans="16:24" x14ac:dyDescent="0.4">
      <c r="P53" t="s">
        <v>13</v>
      </c>
      <c r="U53" t="s">
        <v>19</v>
      </c>
    </row>
    <row r="54" spans="16:24" x14ac:dyDescent="0.4">
      <c r="P54" s="1" t="s">
        <v>4</v>
      </c>
      <c r="Q54" s="1" t="s">
        <v>5</v>
      </c>
      <c r="R54" s="1" t="s">
        <v>4</v>
      </c>
      <c r="S54" s="1" t="s">
        <v>5</v>
      </c>
      <c r="U54" s="1" t="s">
        <v>4</v>
      </c>
      <c r="V54" s="1" t="s">
        <v>5</v>
      </c>
      <c r="W54" s="1" t="s">
        <v>4</v>
      </c>
      <c r="X54" s="1" t="s">
        <v>5</v>
      </c>
    </row>
    <row r="55" spans="16:24" x14ac:dyDescent="0.4">
      <c r="P55" s="1">
        <f ca="1">S28</f>
        <v>0.45966505148068471</v>
      </c>
      <c r="Q55" s="1">
        <f ca="1">T28</f>
        <v>0</v>
      </c>
      <c r="R55" s="1">
        <f ca="1">U28</f>
        <v>0.94896422444657702</v>
      </c>
      <c r="S55" s="1">
        <f ca="1">V28</f>
        <v>-0.37868060681731402</v>
      </c>
      <c r="U55" s="1">
        <f ca="1">U51/SIN($K$35)</f>
        <v>0.45966505148068454</v>
      </c>
      <c r="V55" s="1">
        <f ca="1">V51/SIN($K$35)</f>
        <v>-3.7995773537528785E-15</v>
      </c>
      <c r="W55" s="1">
        <f ca="1">W51/SIN($K$35)</f>
        <v>0.94896422444657413</v>
      </c>
      <c r="X55" s="1">
        <f ca="1">X51/SIN($K$35)</f>
        <v>0.37868060681731258</v>
      </c>
    </row>
    <row r="56" spans="16:24" x14ac:dyDescent="0.4">
      <c r="P56" s="1">
        <f ca="1">S29</f>
        <v>0.94896422444657702</v>
      </c>
      <c r="Q56" s="1">
        <f ca="1">T29</f>
        <v>0.37868060681731402</v>
      </c>
      <c r="R56" s="1">
        <f ca="1">U29</f>
        <v>-0.45966505148068471</v>
      </c>
      <c r="S56" s="1">
        <f ca="1">V29</f>
        <v>0</v>
      </c>
      <c r="U56" s="1">
        <f ca="1">U52/SIN($K$35)</f>
        <v>0.94896422444657524</v>
      </c>
      <c r="V56" s="1">
        <f ca="1">V52/SIN($K$35)</f>
        <v>-0.37868060681731258</v>
      </c>
      <c r="W56" s="1">
        <f ca="1">W52/SIN($K$35)</f>
        <v>-0.45966505148068454</v>
      </c>
      <c r="X56" s="1">
        <f ca="1">X52/SIN($K$35)</f>
        <v>-3.7995773537528785E-15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R21"/>
  <sheetViews>
    <sheetView topLeftCell="B1" workbookViewId="0">
      <selection activeCell="P24" sqref="P24"/>
    </sheetView>
  </sheetViews>
  <sheetFormatPr defaultRowHeight="18.75" x14ac:dyDescent="0.4"/>
  <cols>
    <col min="16" max="16" width="13.375" bestFit="1" customWidth="1"/>
  </cols>
  <sheetData>
    <row r="5" spans="5:18" x14ac:dyDescent="0.4">
      <c r="O5" t="s">
        <v>23</v>
      </c>
    </row>
    <row r="6" spans="5:18" x14ac:dyDescent="0.4">
      <c r="E6" t="s">
        <v>32</v>
      </c>
      <c r="G6" t="s">
        <v>20</v>
      </c>
      <c r="I6" t="s">
        <v>33</v>
      </c>
      <c r="K6" t="s">
        <v>21</v>
      </c>
      <c r="M6" t="s">
        <v>22</v>
      </c>
      <c r="O6" t="s">
        <v>4</v>
      </c>
      <c r="P6" t="s">
        <v>5</v>
      </c>
      <c r="Q6" t="s">
        <v>4</v>
      </c>
      <c r="R6" t="s">
        <v>5</v>
      </c>
    </row>
    <row r="7" spans="5:18" x14ac:dyDescent="0.4">
      <c r="E7" s="1" t="str">
        <f ca="1">特殊ユニタリを求める!U33</f>
        <v>0.435351338363942+0.369359368083292i</v>
      </c>
      <c r="F7" s="1" t="str">
        <f ca="1">特殊ユニタリを求める!V33</f>
        <v>-0.30428510757755+0.762530945405072i</v>
      </c>
      <c r="G7" s="2">
        <f ca="1">RAND()</f>
        <v>0.54123099554413856</v>
      </c>
      <c r="H7" s="1">
        <v>0</v>
      </c>
      <c r="I7" s="1" t="str">
        <f ca="1">IMCONJUGATE(E7)</f>
        <v>0.435351338363942-0.369359368083292i</v>
      </c>
      <c r="J7" s="1" t="str">
        <f ca="1">IMCONJUGATE(E8)</f>
        <v>0.30428510757755-0.762530945405073i</v>
      </c>
      <c r="K7" s="1" t="str">
        <f ca="1">IMSUM(IMPRODUCT($E7,G$7),IMPRODUCT($F7,G$8))</f>
        <v>0.235625638274189+0.199908738501274i</v>
      </c>
      <c r="L7" s="1" t="str">
        <f ca="1">IMSUM(IMPRODUCT($E7,H$7),IMPRODUCT($F7,H$8))</f>
        <v>-0.113230162847651+0.28375198448575i</v>
      </c>
      <c r="M7" s="1" t="str">
        <f ca="1">IMSUM(IMPRODUCT($K7,I$7),IMPRODUCT($L7,I$8))</f>
        <v>0.42724202357629</v>
      </c>
      <c r="N7" s="1" t="str">
        <f ca="1">IMSUM(IMPRODUCT($K7,J$7),IMPRODUCT($L7,J$8))</f>
        <v>0.070032615433473-0.0371334039024198i</v>
      </c>
      <c r="O7" s="1">
        <f ca="1">IMREAL(M7)</f>
        <v>0.42724202357628999</v>
      </c>
      <c r="P7" s="1">
        <f ca="1">IMAGINARY(M7)</f>
        <v>0</v>
      </c>
      <c r="Q7" s="1">
        <f ca="1">IMREAL(N7)</f>
        <v>7.0032615433473E-2</v>
      </c>
      <c r="R7" s="1">
        <f ca="1">IMAGINARY(N7)</f>
        <v>-3.7133403902419801E-2</v>
      </c>
    </row>
    <row r="8" spans="5:18" x14ac:dyDescent="0.4">
      <c r="E8" s="1" t="str">
        <f ca="1">特殊ユニタリを求める!U34</f>
        <v>0.30428510757755+0.762530945405073i</v>
      </c>
      <c r="F8" s="1" t="str">
        <f ca="1">特殊ユニタリを求める!V34</f>
        <v>0.435351338363942-0.369359368083292i</v>
      </c>
      <c r="G8" s="1">
        <v>0</v>
      </c>
      <c r="H8" s="2">
        <f ca="1">RAND()</f>
        <v>0.37211864803075612</v>
      </c>
      <c r="I8" s="1" t="str">
        <f ca="1">IMCONJUGATE(F7)</f>
        <v>-0.30428510757755-0.762530945405072i</v>
      </c>
      <c r="J8" s="1" t="str">
        <f ca="1">IMCONJUGATE(F8)</f>
        <v>0.435351338363942+0.369359368083292i</v>
      </c>
      <c r="K8" s="1" t="str">
        <f ca="1">IMSUM(IMPRODUCT($E8,G$7),IMPRODUCT($F8,G$8))</f>
        <v>0.164688531703453+0.412705382714801i</v>
      </c>
      <c r="L8" s="1" t="str">
        <f ca="1">IMSUM(IMPRODUCT($E8,H$7),IMPRODUCT($F8,H$8))</f>
        <v>0.16200235145037-0.137445508688649i</v>
      </c>
      <c r="M8" s="1" t="str">
        <f ca="1">IMSUM(IMPRODUCT($K8,I$7),IMPRODUCT($L8,I$8))</f>
        <v>0.070032615433475+0.0371334039024203i</v>
      </c>
      <c r="N8" s="1" t="str">
        <f ca="1">IMSUM(IMPRODUCT($K8,J$7),IMPRODUCT($L8,J$8))</f>
        <v>0.486107619998604-3.05311331771918E-16i</v>
      </c>
      <c r="O8" s="1">
        <f ca="1">IMREAL(M8)</f>
        <v>7.0032615433474998E-2</v>
      </c>
      <c r="P8" s="1">
        <f ca="1">IMAGINARY(M8)</f>
        <v>3.7133403902420301E-2</v>
      </c>
      <c r="Q8" s="1">
        <f ca="1">IMREAL(N8)</f>
        <v>0.48610761999860402</v>
      </c>
      <c r="R8" s="1">
        <f ca="1">IMAGINARY(N8)</f>
        <v>-3.05311331771918E-16</v>
      </c>
    </row>
    <row r="10" spans="5:18" x14ac:dyDescent="0.4">
      <c r="N10" t="s">
        <v>28</v>
      </c>
      <c r="O10" t="s">
        <v>24</v>
      </c>
    </row>
    <row r="11" spans="5:18" x14ac:dyDescent="0.4">
      <c r="N11" t="s">
        <v>29</v>
      </c>
      <c r="O11" t="str">
        <f ca="1">IMSUB(IMPRODUCT(M7,N8),IMPRODUCT(N7,M8))</f>
        <v>0.201402146334225-9.14105529975278E-17i</v>
      </c>
    </row>
    <row r="12" spans="5:18" x14ac:dyDescent="0.4">
      <c r="O12" t="s">
        <v>25</v>
      </c>
    </row>
    <row r="13" spans="5:18" x14ac:dyDescent="0.4">
      <c r="O13">
        <f ca="1">G7*H8</f>
        <v>0.20140214633422504</v>
      </c>
    </row>
    <row r="15" spans="5:18" x14ac:dyDescent="0.4">
      <c r="M15" t="s">
        <v>26</v>
      </c>
      <c r="O15" t="s">
        <v>30</v>
      </c>
    </row>
    <row r="16" spans="5:18" x14ac:dyDescent="0.4">
      <c r="M16" t="str">
        <f ca="1">IMSUB(M7,$G$7)</f>
        <v>-0.113988971967849</v>
      </c>
      <c r="N16" t="str">
        <f ca="1">N7</f>
        <v>0.070032615433473-0.0371334039024198i</v>
      </c>
      <c r="O16" t="str">
        <f ca="1">IMSUB(IMPRODUCT(M16,N17),IMPRODUCT(N16,M17))</f>
        <v>2.08166817117217E-17+7.3833403048294E-17i</v>
      </c>
    </row>
    <row r="17" spans="13:15" x14ac:dyDescent="0.4">
      <c r="M17" t="str">
        <f ca="1">M8</f>
        <v>0.070032615433475+0.0371334039024203i</v>
      </c>
      <c r="N17" t="str">
        <f ca="1">IMSUB(N8,$G$7)</f>
        <v>-0.0551233755455345-3.05311331771918E-16i</v>
      </c>
    </row>
    <row r="19" spans="13:15" x14ac:dyDescent="0.4">
      <c r="M19" t="s">
        <v>27</v>
      </c>
      <c r="O19" t="s">
        <v>38</v>
      </c>
    </row>
    <row r="20" spans="13:15" x14ac:dyDescent="0.4">
      <c r="M20" t="str">
        <f ca="1">IMSUB(M7,$H$8)</f>
        <v>0.0551233755455339</v>
      </c>
      <c r="N20" t="str">
        <f ca="1">N7</f>
        <v>0.070032615433473-0.0371334039024198i</v>
      </c>
      <c r="O20" t="str">
        <f ca="1">IMSUB(IMPRODUCT(M20,N21),IMPRODUCT(N20,M21))</f>
        <v>-1.09287578986539E-16+2.22014870099077E-17i</v>
      </c>
    </row>
    <row r="21" spans="13:15" x14ac:dyDescent="0.4">
      <c r="M21" t="str">
        <f ca="1">M8</f>
        <v>0.070032615433475+0.0371334039024203i</v>
      </c>
      <c r="N21" t="str">
        <f ca="1">IMSUB(N8,$H$8)</f>
        <v>0.113988971967848-3.05311331771918E-16i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特殊ユニタリを求める</vt:lpstr>
      <vt:lpstr>対角化行列が「特殊」ユニタリになるエルミートA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2016-05-06T04:43:49Z</dcterms:created>
  <dcterms:modified xsi:type="dcterms:W3CDTF">2016-05-06T12:10:45Z</dcterms:modified>
</cp:coreProperties>
</file>